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总成绩" sheetId="3" r:id="rId1"/>
    <sheet name="笔试成绩" sheetId="1" r:id="rId2"/>
    <sheet name="面试成绩" sheetId="2" r:id="rId3"/>
  </sheets>
  <calcPr calcId="144525"/>
</workbook>
</file>

<file path=xl/sharedStrings.xml><?xml version="1.0" encoding="utf-8"?>
<sst xmlns="http://schemas.openxmlformats.org/spreadsheetml/2006/main" count="399" uniqueCount="97">
  <si>
    <t>参加体检人员名单</t>
  </si>
  <si>
    <t>报考岗位</t>
  </si>
  <si>
    <t>姓名</t>
  </si>
  <si>
    <t>性别</t>
  </si>
  <si>
    <t>身份证号码</t>
  </si>
  <si>
    <t>联系电话</t>
  </si>
  <si>
    <t>准考证号</t>
  </si>
  <si>
    <t>202101_融资管理部部长</t>
  </si>
  <si>
    <t>2021010103</t>
  </si>
  <si>
    <t>202103_财务</t>
  </si>
  <si>
    <t>2021010203</t>
  </si>
  <si>
    <t>2021010129</t>
  </si>
  <si>
    <t>2021010121</t>
  </si>
  <si>
    <t>202104_法务</t>
  </si>
  <si>
    <t>2021010215</t>
  </si>
  <si>
    <t>2021淮南市高新投资笔试成绩</t>
  </si>
  <si>
    <t>报考号</t>
  </si>
  <si>
    <t>考场号</t>
  </si>
  <si>
    <t>座位号</t>
  </si>
  <si>
    <t>考点地址</t>
  </si>
  <si>
    <t>笔试成绩</t>
  </si>
  <si>
    <t>备注</t>
  </si>
  <si>
    <t>01</t>
  </si>
  <si>
    <t>03</t>
  </si>
  <si>
    <t>淮南市田家庵区淮河大道，朝阳美食城公交站向南50米</t>
  </si>
  <si>
    <t>2021010102</t>
  </si>
  <si>
    <t>02</t>
  </si>
  <si>
    <t>2021010105</t>
  </si>
  <si>
    <t>05</t>
  </si>
  <si>
    <t>2021010107</t>
  </si>
  <si>
    <t>07</t>
  </si>
  <si>
    <t>2021010104</t>
  </si>
  <si>
    <t>04</t>
  </si>
  <si>
    <t>2021010101</t>
  </si>
  <si>
    <t>缺考</t>
  </si>
  <si>
    <t>2021010106</t>
  </si>
  <si>
    <t>06</t>
  </si>
  <si>
    <t>29</t>
  </si>
  <si>
    <t>21</t>
  </si>
  <si>
    <t>2021010117</t>
  </si>
  <si>
    <t>17</t>
  </si>
  <si>
    <t>2021010124</t>
  </si>
  <si>
    <t>24</t>
  </si>
  <si>
    <t>2021010116</t>
  </si>
  <si>
    <t>16</t>
  </si>
  <si>
    <t>2021010201</t>
  </si>
  <si>
    <t>2021010120</t>
  </si>
  <si>
    <t>20</t>
  </si>
  <si>
    <t>2021010123</t>
  </si>
  <si>
    <t>23</t>
  </si>
  <si>
    <t>2021010207</t>
  </si>
  <si>
    <t>2021010126</t>
  </si>
  <si>
    <t>26</t>
  </si>
  <si>
    <t>2021010202</t>
  </si>
  <si>
    <t>2021010122</t>
  </si>
  <si>
    <t>22</t>
  </si>
  <si>
    <t>2021010204</t>
  </si>
  <si>
    <t>2021010205</t>
  </si>
  <si>
    <t>2021010119</t>
  </si>
  <si>
    <t>19</t>
  </si>
  <si>
    <t>2021010110</t>
  </si>
  <si>
    <t>10</t>
  </si>
  <si>
    <t>2021010115</t>
  </si>
  <si>
    <t>15</t>
  </si>
  <si>
    <t>2021010109</t>
  </si>
  <si>
    <t>09</t>
  </si>
  <si>
    <t>2021010128</t>
  </si>
  <si>
    <t>28</t>
  </si>
  <si>
    <t>2021010206</t>
  </si>
  <si>
    <t>2021010113</t>
  </si>
  <si>
    <t>13</t>
  </si>
  <si>
    <t>2021010125</t>
  </si>
  <si>
    <t>25</t>
  </si>
  <si>
    <t>2021010118</t>
  </si>
  <si>
    <t>18</t>
  </si>
  <si>
    <t>2021010130</t>
  </si>
  <si>
    <t>30</t>
  </si>
  <si>
    <t>2021010114</t>
  </si>
  <si>
    <t>14</t>
  </si>
  <si>
    <t>2021010208</t>
  </si>
  <si>
    <t>08</t>
  </si>
  <si>
    <t>2021010127</t>
  </si>
  <si>
    <t>27</t>
  </si>
  <si>
    <t>2021010112</t>
  </si>
  <si>
    <t>12</t>
  </si>
  <si>
    <t>2021010108</t>
  </si>
  <si>
    <t>2021010111</t>
  </si>
  <si>
    <t>11</t>
  </si>
  <si>
    <t>2021010209</t>
  </si>
  <si>
    <t>2021010210</t>
  </si>
  <si>
    <t>2021010214</t>
  </si>
  <si>
    <t>2021010213</t>
  </si>
  <si>
    <t>2021010216</t>
  </si>
  <si>
    <t>2021010212</t>
  </si>
  <si>
    <t>2021010211</t>
  </si>
  <si>
    <t>2021淮南市高新投资面试成绩</t>
  </si>
  <si>
    <t>面试成绩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</si>
</sst>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9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49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N10" sqref="N10"/>
    </sheetView>
  </sheetViews>
  <sheetFormatPr defaultColWidth="9" defaultRowHeight="14.25" outlineLevelRow="6" outlineLevelCol="5"/>
  <cols>
    <col min="1" max="1" width="24.875" style="1" customWidth="1"/>
    <col min="2" max="2" width="12.625" style="1" customWidth="1"/>
    <col min="3" max="3" width="5.5" style="1" hidden="1" customWidth="1"/>
    <col min="4" max="4" width="20.5" style="1" hidden="1" customWidth="1"/>
    <col min="5" max="5" width="12.75" style="1" hidden="1" customWidth="1"/>
    <col min="6" max="6" width="12.5" style="1" customWidth="1"/>
    <col min="7" max="16384" width="9" style="1"/>
  </cols>
  <sheetData>
    <row r="1" s="1" customFormat="1" ht="39" customHeight="1" spans="1:6">
      <c r="A1" s="13" t="s">
        <v>0</v>
      </c>
      <c r="B1" s="13"/>
      <c r="C1" s="13"/>
      <c r="D1" s="13"/>
      <c r="E1" s="13"/>
      <c r="F1" s="13"/>
    </row>
    <row r="2" s="2" customFormat="1" ht="3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1" customHeight="1" spans="1:6">
      <c r="A3" s="14" t="s">
        <v>7</v>
      </c>
      <c r="B3" s="14" t="str">
        <f>"朱玉坤"</f>
        <v>朱玉坤</v>
      </c>
      <c r="C3" s="14" t="str">
        <f>"男"</f>
        <v>男</v>
      </c>
      <c r="D3" s="14" t="str">
        <f>"340421197408160256"</f>
        <v>340421197408160256</v>
      </c>
      <c r="E3" s="14" t="str">
        <f>"13705549638"</f>
        <v>13705549638</v>
      </c>
      <c r="F3" s="14" t="s">
        <v>8</v>
      </c>
    </row>
    <row r="4" s="1" customFormat="1" ht="31" customHeight="1" spans="1:6">
      <c r="A4" s="14" t="s">
        <v>9</v>
      </c>
      <c r="B4" s="14" t="str">
        <f>"李华友"</f>
        <v>李华友</v>
      </c>
      <c r="C4" s="14" t="str">
        <f>"男"</f>
        <v>男</v>
      </c>
      <c r="D4" s="14" t="str">
        <f>"341222199107127677"</f>
        <v>341222199107127677</v>
      </c>
      <c r="E4" s="14" t="str">
        <f>"18098377194"</f>
        <v>18098377194</v>
      </c>
      <c r="F4" s="14" t="s">
        <v>10</v>
      </c>
    </row>
    <row r="5" s="1" customFormat="1" ht="31" customHeight="1" spans="1:6">
      <c r="A5" s="14" t="s">
        <v>9</v>
      </c>
      <c r="B5" s="14" t="str">
        <f>"宋涵"</f>
        <v>宋涵</v>
      </c>
      <c r="C5" s="14" t="str">
        <f>"女"</f>
        <v>女</v>
      </c>
      <c r="D5" s="14" t="str">
        <f>"340403199109270849"</f>
        <v>340403199109270849</v>
      </c>
      <c r="E5" s="14" t="str">
        <f>"15855410420"</f>
        <v>15855410420</v>
      </c>
      <c r="F5" s="14" t="s">
        <v>11</v>
      </c>
    </row>
    <row r="6" s="1" customFormat="1" ht="31" customHeight="1" spans="1:6">
      <c r="A6" s="14" t="s">
        <v>9</v>
      </c>
      <c r="B6" s="14" t="str">
        <f>"王宗旭"</f>
        <v>王宗旭</v>
      </c>
      <c r="C6" s="14" t="str">
        <f>"男"</f>
        <v>男</v>
      </c>
      <c r="D6" s="14" t="str">
        <f>"34040419881204241X"</f>
        <v>34040419881204241X</v>
      </c>
      <c r="E6" s="14" t="str">
        <f>"13399540686"</f>
        <v>13399540686</v>
      </c>
      <c r="F6" s="14" t="s">
        <v>12</v>
      </c>
    </row>
    <row r="7" s="1" customFormat="1" ht="31" customHeight="1" spans="1:6">
      <c r="A7" s="14" t="s">
        <v>13</v>
      </c>
      <c r="B7" s="14" t="str">
        <f>"韩德威"</f>
        <v>韩德威</v>
      </c>
      <c r="C7" s="14" t="str">
        <f>"男"</f>
        <v>男</v>
      </c>
      <c r="D7" s="14" t="str">
        <f>"340404199210100015"</f>
        <v>340404199210100015</v>
      </c>
      <c r="E7" s="14" t="str">
        <f>"15855416309"</f>
        <v>15855416309</v>
      </c>
      <c r="F7" s="14" t="s">
        <v>14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0"/>
  <sheetViews>
    <sheetView zoomScale="85" zoomScaleNormal="85" workbookViewId="0">
      <selection activeCell="S20" sqref="S20"/>
    </sheetView>
  </sheetViews>
  <sheetFormatPr defaultColWidth="9" defaultRowHeight="14.25"/>
  <cols>
    <col min="1" max="1" width="25" style="1" customWidth="1"/>
    <col min="2" max="2" width="23.75" style="1" customWidth="1"/>
    <col min="3" max="3" width="9.70833333333333" style="1" customWidth="1"/>
    <col min="4" max="4" width="5.5" style="1" hidden="1" customWidth="1"/>
    <col min="5" max="5" width="20.5" style="1" hidden="1" customWidth="1"/>
    <col min="6" max="6" width="12.75" style="1" hidden="1" customWidth="1"/>
    <col min="7" max="7" width="12.5" style="1" customWidth="1"/>
    <col min="8" max="9" width="7.5" style="1" hidden="1" customWidth="1"/>
    <col min="10" max="10" width="38.75" style="1" hidden="1" customWidth="1"/>
    <col min="11" max="11" width="9.875" style="3" customWidth="1"/>
    <col min="12" max="12" width="6.75833333333333" style="1" customWidth="1"/>
    <col min="13" max="16384" width="9" style="1"/>
  </cols>
  <sheetData>
    <row r="1" ht="39" customHeight="1" spans="1:11">
      <c r="A1" s="1" t="s">
        <v>15</v>
      </c>
      <c r="K1" s="1"/>
    </row>
    <row r="2" s="2" customFormat="1" ht="21" customHeight="1" spans="1:12">
      <c r="A2" s="4" t="s">
        <v>16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17</v>
      </c>
      <c r="I2" s="4" t="s">
        <v>18</v>
      </c>
      <c r="J2" s="4" t="s">
        <v>19</v>
      </c>
      <c r="K2" s="7" t="s">
        <v>20</v>
      </c>
      <c r="L2" s="4" t="s">
        <v>21</v>
      </c>
    </row>
    <row r="3" ht="22.1" customHeight="1" spans="1:12">
      <c r="A3" s="5" t="str">
        <f>"284720210224183846823"</f>
        <v>284720210224183846823</v>
      </c>
      <c r="B3" s="5" t="s">
        <v>7</v>
      </c>
      <c r="C3" s="5" t="str">
        <f>"朱玉坤"</f>
        <v>朱玉坤</v>
      </c>
      <c r="D3" s="5" t="str">
        <f>"男"</f>
        <v>男</v>
      </c>
      <c r="E3" s="5" t="str">
        <f>"340421197408160256"</f>
        <v>340421197408160256</v>
      </c>
      <c r="F3" s="5" t="str">
        <f>"13705549638"</f>
        <v>13705549638</v>
      </c>
      <c r="G3" s="5" t="s">
        <v>8</v>
      </c>
      <c r="H3" s="6" t="s">
        <v>22</v>
      </c>
      <c r="I3" s="6" t="s">
        <v>23</v>
      </c>
      <c r="J3" s="5" t="s">
        <v>24</v>
      </c>
      <c r="K3" s="8">
        <v>67.5</v>
      </c>
      <c r="L3" s="9"/>
    </row>
    <row r="4" ht="22.1" customHeight="1" spans="1:12">
      <c r="A4" s="5" t="str">
        <f>"284720210224142005722"</f>
        <v>284720210224142005722</v>
      </c>
      <c r="B4" s="5" t="s">
        <v>7</v>
      </c>
      <c r="C4" s="5" t="str">
        <f>"王柏轩"</f>
        <v>王柏轩</v>
      </c>
      <c r="D4" s="5" t="str">
        <f>"男"</f>
        <v>男</v>
      </c>
      <c r="E4" s="5" t="str">
        <f>"34040419910614021X"</f>
        <v>34040419910614021X</v>
      </c>
      <c r="F4" s="5" t="str">
        <f>"17729906882"</f>
        <v>17729906882</v>
      </c>
      <c r="G4" s="5" t="s">
        <v>25</v>
      </c>
      <c r="H4" s="6" t="s">
        <v>22</v>
      </c>
      <c r="I4" s="6" t="s">
        <v>26</v>
      </c>
      <c r="J4" s="5" t="s">
        <v>24</v>
      </c>
      <c r="K4" s="8">
        <v>60.5</v>
      </c>
      <c r="L4" s="9"/>
    </row>
    <row r="5" ht="22.1" customHeight="1" spans="1:12">
      <c r="A5" s="5" t="str">
        <f>"2847202102272029461151"</f>
        <v>2847202102272029461151</v>
      </c>
      <c r="B5" s="5" t="s">
        <v>7</v>
      </c>
      <c r="C5" s="5" t="str">
        <f>"王祥龙"</f>
        <v>王祥龙</v>
      </c>
      <c r="D5" s="5" t="str">
        <f>"男"</f>
        <v>男</v>
      </c>
      <c r="E5" s="5" t="str">
        <f>"340402198809011433"</f>
        <v>340402198809011433</v>
      </c>
      <c r="F5" s="5" t="str">
        <f>"18855408931"</f>
        <v>18855408931</v>
      </c>
      <c r="G5" s="5" t="s">
        <v>27</v>
      </c>
      <c r="H5" s="6" t="s">
        <v>22</v>
      </c>
      <c r="I5" s="6" t="s">
        <v>28</v>
      </c>
      <c r="J5" s="5" t="s">
        <v>24</v>
      </c>
      <c r="K5" s="8">
        <v>59</v>
      </c>
      <c r="L5" s="9"/>
    </row>
    <row r="6" ht="22.1" customHeight="1" spans="1:12">
      <c r="A6" s="9" t="str">
        <f>"2847202102280946441159"</f>
        <v>2847202102280946441159</v>
      </c>
      <c r="B6" s="9" t="s">
        <v>7</v>
      </c>
      <c r="C6" s="9" t="str">
        <f>"李军"</f>
        <v>李军</v>
      </c>
      <c r="D6" s="9" t="str">
        <f>"男"</f>
        <v>男</v>
      </c>
      <c r="E6" s="9" t="str">
        <f>"340404198712280613"</f>
        <v>340404198712280613</v>
      </c>
      <c r="F6" s="9" t="str">
        <f>"18655423639"</f>
        <v>18655423639</v>
      </c>
      <c r="G6" s="9" t="s">
        <v>29</v>
      </c>
      <c r="H6" s="11" t="s">
        <v>22</v>
      </c>
      <c r="I6" s="11" t="s">
        <v>30</v>
      </c>
      <c r="J6" s="9" t="s">
        <v>24</v>
      </c>
      <c r="K6" s="12">
        <v>58</v>
      </c>
      <c r="L6" s="9"/>
    </row>
    <row r="7" ht="22.1" customHeight="1" spans="1:12">
      <c r="A7" s="9" t="str">
        <f>"2847202102260807551120"</f>
        <v>2847202102260807551120</v>
      </c>
      <c r="B7" s="9" t="s">
        <v>7</v>
      </c>
      <c r="C7" s="9" t="str">
        <f>"王琛琛"</f>
        <v>王琛琛</v>
      </c>
      <c r="D7" s="9" t="str">
        <f>"女"</f>
        <v>女</v>
      </c>
      <c r="E7" s="9" t="str">
        <f>"340403198706291643"</f>
        <v>340403198706291643</v>
      </c>
      <c r="F7" s="9" t="str">
        <f>"18055411103"</f>
        <v>18055411103</v>
      </c>
      <c r="G7" s="9" t="s">
        <v>31</v>
      </c>
      <c r="H7" s="11" t="s">
        <v>22</v>
      </c>
      <c r="I7" s="11" t="s">
        <v>32</v>
      </c>
      <c r="J7" s="9" t="s">
        <v>24</v>
      </c>
      <c r="K7" s="12">
        <v>50</v>
      </c>
      <c r="L7" s="9"/>
    </row>
    <row r="8" ht="22.1" customHeight="1" spans="1:12">
      <c r="A8" s="9" t="str">
        <f>"284720210224115603659"</f>
        <v>284720210224115603659</v>
      </c>
      <c r="B8" s="9" t="s">
        <v>7</v>
      </c>
      <c r="C8" s="9" t="str">
        <f>"杨菲菲"</f>
        <v>杨菲菲</v>
      </c>
      <c r="D8" s="9" t="str">
        <f>"男"</f>
        <v>男</v>
      </c>
      <c r="E8" s="9" t="str">
        <f>"342101197911121318"</f>
        <v>342101197911121318</v>
      </c>
      <c r="F8" s="9" t="str">
        <f>"15800970386"</f>
        <v>15800970386</v>
      </c>
      <c r="G8" s="9" t="s">
        <v>33</v>
      </c>
      <c r="H8" s="11" t="s">
        <v>22</v>
      </c>
      <c r="I8" s="11" t="s">
        <v>22</v>
      </c>
      <c r="J8" s="9" t="s">
        <v>24</v>
      </c>
      <c r="K8" s="12">
        <v>0</v>
      </c>
      <c r="L8" s="9" t="s">
        <v>34</v>
      </c>
    </row>
    <row r="9" ht="22.1" customHeight="1" spans="1:12">
      <c r="A9" s="9" t="str">
        <f>"2847202102280838411154"</f>
        <v>2847202102280838411154</v>
      </c>
      <c r="B9" s="9" t="s">
        <v>7</v>
      </c>
      <c r="C9" s="9" t="str">
        <f>"庞鑫"</f>
        <v>庞鑫</v>
      </c>
      <c r="D9" s="9" t="str">
        <f>"男"</f>
        <v>男</v>
      </c>
      <c r="E9" s="9" t="str">
        <f>"340121198911131936"</f>
        <v>340121198911131936</v>
      </c>
      <c r="F9" s="9" t="str">
        <f>"18255493355"</f>
        <v>18255493355</v>
      </c>
      <c r="G9" s="9" t="s">
        <v>35</v>
      </c>
      <c r="H9" s="11" t="s">
        <v>22</v>
      </c>
      <c r="I9" s="11" t="s">
        <v>36</v>
      </c>
      <c r="J9" s="9" t="s">
        <v>24</v>
      </c>
      <c r="K9" s="12">
        <v>0</v>
      </c>
      <c r="L9" s="9" t="s">
        <v>34</v>
      </c>
    </row>
    <row r="10" ht="22.1" customHeight="1" spans="1:12">
      <c r="A10" s="4" t="s">
        <v>16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17</v>
      </c>
      <c r="I10" s="4" t="s">
        <v>18</v>
      </c>
      <c r="J10" s="4" t="s">
        <v>19</v>
      </c>
      <c r="K10" s="7" t="s">
        <v>20</v>
      </c>
      <c r="L10" s="4" t="s">
        <v>21</v>
      </c>
    </row>
    <row r="11" ht="22.1" customHeight="1" spans="1:12">
      <c r="A11" s="5" t="str">
        <f>"2847202102261814541131"</f>
        <v>2847202102261814541131</v>
      </c>
      <c r="B11" s="5" t="s">
        <v>9</v>
      </c>
      <c r="C11" s="5" t="str">
        <f>"李华友"</f>
        <v>李华友</v>
      </c>
      <c r="D11" s="5" t="str">
        <f>"男"</f>
        <v>男</v>
      </c>
      <c r="E11" s="5" t="str">
        <f>"341222199107127677"</f>
        <v>341222199107127677</v>
      </c>
      <c r="F11" s="5" t="str">
        <f>"18098377194"</f>
        <v>18098377194</v>
      </c>
      <c r="G11" s="5" t="s">
        <v>10</v>
      </c>
      <c r="H11" s="6" t="s">
        <v>26</v>
      </c>
      <c r="I11" s="6" t="s">
        <v>23</v>
      </c>
      <c r="J11" s="5" t="s">
        <v>24</v>
      </c>
      <c r="K11" s="8">
        <v>69.5</v>
      </c>
      <c r="L11" s="10"/>
    </row>
    <row r="12" ht="22.1" customHeight="1" spans="1:12">
      <c r="A12" s="5" t="str">
        <f>"2847202102251558471088"</f>
        <v>2847202102251558471088</v>
      </c>
      <c r="B12" s="5" t="s">
        <v>9</v>
      </c>
      <c r="C12" s="5" t="str">
        <f>"宋涵"</f>
        <v>宋涵</v>
      </c>
      <c r="D12" s="5" t="str">
        <f>"女"</f>
        <v>女</v>
      </c>
      <c r="E12" s="5" t="str">
        <f>"340403199109270849"</f>
        <v>340403199109270849</v>
      </c>
      <c r="F12" s="5" t="str">
        <f>"15855410420"</f>
        <v>15855410420</v>
      </c>
      <c r="G12" s="5" t="s">
        <v>11</v>
      </c>
      <c r="H12" s="6" t="s">
        <v>22</v>
      </c>
      <c r="I12" s="6" t="s">
        <v>37</v>
      </c>
      <c r="J12" s="5" t="s">
        <v>24</v>
      </c>
      <c r="K12" s="8">
        <v>66.5</v>
      </c>
      <c r="L12" s="10"/>
    </row>
    <row r="13" ht="22.1" customHeight="1" spans="1:12">
      <c r="A13" s="5" t="str">
        <f>"284720210224143105730"</f>
        <v>284720210224143105730</v>
      </c>
      <c r="B13" s="5" t="s">
        <v>9</v>
      </c>
      <c r="C13" s="5" t="str">
        <f>"王宗旭"</f>
        <v>王宗旭</v>
      </c>
      <c r="D13" s="5" t="str">
        <f>"男"</f>
        <v>男</v>
      </c>
      <c r="E13" s="5" t="str">
        <f>"34040419881204241X"</f>
        <v>34040419881204241X</v>
      </c>
      <c r="F13" s="5" t="str">
        <f>"13399540686"</f>
        <v>13399540686</v>
      </c>
      <c r="G13" s="5" t="s">
        <v>12</v>
      </c>
      <c r="H13" s="6" t="s">
        <v>22</v>
      </c>
      <c r="I13" s="6" t="s">
        <v>38</v>
      </c>
      <c r="J13" s="5" t="s">
        <v>24</v>
      </c>
      <c r="K13" s="8">
        <v>65</v>
      </c>
      <c r="L13" s="10"/>
    </row>
    <row r="14" ht="22.1" customHeight="1" spans="1:12">
      <c r="A14" s="5" t="str">
        <f>"284720210224123738671"</f>
        <v>284720210224123738671</v>
      </c>
      <c r="B14" s="5" t="s">
        <v>9</v>
      </c>
      <c r="C14" s="5" t="str">
        <f>"刘畅"</f>
        <v>刘畅</v>
      </c>
      <c r="D14" s="5" t="str">
        <f t="shared" ref="D14:D20" si="0">"女"</f>
        <v>女</v>
      </c>
      <c r="E14" s="5" t="str">
        <f>"342422199312061701"</f>
        <v>342422199312061701</v>
      </c>
      <c r="F14" s="5" t="str">
        <f>"18355455277"</f>
        <v>18355455277</v>
      </c>
      <c r="G14" s="5" t="s">
        <v>39</v>
      </c>
      <c r="H14" s="6" t="s">
        <v>22</v>
      </c>
      <c r="I14" s="6" t="s">
        <v>40</v>
      </c>
      <c r="J14" s="5" t="s">
        <v>24</v>
      </c>
      <c r="K14" s="8">
        <v>64</v>
      </c>
      <c r="L14" s="10"/>
    </row>
    <row r="15" ht="22.1" customHeight="1" spans="1:12">
      <c r="A15" s="5" t="str">
        <f>"284720210225083544921"</f>
        <v>284720210225083544921</v>
      </c>
      <c r="B15" s="5" t="s">
        <v>9</v>
      </c>
      <c r="C15" s="5" t="str">
        <f>"张陆芹"</f>
        <v>张陆芹</v>
      </c>
      <c r="D15" s="5" t="str">
        <f t="shared" si="0"/>
        <v>女</v>
      </c>
      <c r="E15" s="5" t="str">
        <f>"340403198411042228"</f>
        <v>340403198411042228</v>
      </c>
      <c r="F15" s="5" t="str">
        <f>"13655545413"</f>
        <v>13655545413</v>
      </c>
      <c r="G15" s="5" t="s">
        <v>41</v>
      </c>
      <c r="H15" s="6" t="s">
        <v>22</v>
      </c>
      <c r="I15" s="6" t="s">
        <v>42</v>
      </c>
      <c r="J15" s="5" t="s">
        <v>24</v>
      </c>
      <c r="K15" s="8">
        <v>63.5</v>
      </c>
      <c r="L15" s="10"/>
    </row>
    <row r="16" ht="22.1" customHeight="1" spans="1:12">
      <c r="A16" s="5" t="str">
        <f>"284720210224121536664"</f>
        <v>284720210224121536664</v>
      </c>
      <c r="B16" s="5" t="s">
        <v>9</v>
      </c>
      <c r="C16" s="5" t="str">
        <f>"陆敏"</f>
        <v>陆敏</v>
      </c>
      <c r="D16" s="5" t="str">
        <f t="shared" si="0"/>
        <v>女</v>
      </c>
      <c r="E16" s="5" t="str">
        <f>"340406199409052826"</f>
        <v>340406199409052826</v>
      </c>
      <c r="F16" s="5" t="str">
        <f>"18855454265"</f>
        <v>18855454265</v>
      </c>
      <c r="G16" s="5" t="s">
        <v>43</v>
      </c>
      <c r="H16" s="6" t="s">
        <v>22</v>
      </c>
      <c r="I16" s="6" t="s">
        <v>44</v>
      </c>
      <c r="J16" s="5" t="s">
        <v>24</v>
      </c>
      <c r="K16" s="8">
        <v>62.5</v>
      </c>
      <c r="L16" s="10"/>
    </row>
    <row r="17" ht="22.1" customHeight="1" spans="1:12">
      <c r="A17" s="5" t="str">
        <f>"2847202102260952531122"</f>
        <v>2847202102260952531122</v>
      </c>
      <c r="B17" s="5" t="s">
        <v>9</v>
      </c>
      <c r="C17" s="5" t="str">
        <f>"李园娜"</f>
        <v>李园娜</v>
      </c>
      <c r="D17" s="5" t="str">
        <f t="shared" si="0"/>
        <v>女</v>
      </c>
      <c r="E17" s="5" t="str">
        <f>"340403198903290420"</f>
        <v>340403198903290420</v>
      </c>
      <c r="F17" s="5" t="str">
        <f>"18155438626"</f>
        <v>18155438626</v>
      </c>
      <c r="G17" s="5" t="s">
        <v>45</v>
      </c>
      <c r="H17" s="6" t="s">
        <v>26</v>
      </c>
      <c r="I17" s="6" t="s">
        <v>22</v>
      </c>
      <c r="J17" s="5" t="s">
        <v>24</v>
      </c>
      <c r="K17" s="8">
        <v>60.5</v>
      </c>
      <c r="L17" s="10"/>
    </row>
    <row r="18" ht="20" customHeight="1" spans="1:12">
      <c r="A18" s="5" t="str">
        <f>"284720210224131638690"</f>
        <v>284720210224131638690</v>
      </c>
      <c r="B18" s="5" t="s">
        <v>9</v>
      </c>
      <c r="C18" s="5" t="str">
        <f>"李俊"</f>
        <v>李俊</v>
      </c>
      <c r="D18" s="5" t="str">
        <f t="shared" si="0"/>
        <v>女</v>
      </c>
      <c r="E18" s="5" t="str">
        <f>"340405198407241622"</f>
        <v>340405198407241622</v>
      </c>
      <c r="F18" s="5" t="str">
        <f>"13805546509"</f>
        <v>13805546509</v>
      </c>
      <c r="G18" s="5" t="s">
        <v>46</v>
      </c>
      <c r="H18" s="6" t="s">
        <v>22</v>
      </c>
      <c r="I18" s="6" t="s">
        <v>47</v>
      </c>
      <c r="J18" s="5" t="s">
        <v>24</v>
      </c>
      <c r="K18" s="8">
        <v>60.5</v>
      </c>
      <c r="L18" s="10"/>
    </row>
    <row r="19" ht="16" customHeight="1" spans="1:12">
      <c r="A19" s="5" t="str">
        <f>"284720210224215346882"</f>
        <v>284720210224215346882</v>
      </c>
      <c r="B19" s="5" t="s">
        <v>9</v>
      </c>
      <c r="C19" s="5" t="str">
        <f>"吴瑞雪"</f>
        <v>吴瑞雪</v>
      </c>
      <c r="D19" s="5" t="str">
        <f t="shared" si="0"/>
        <v>女</v>
      </c>
      <c r="E19" s="5" t="str">
        <f>"340421199011281243"</f>
        <v>340421199011281243</v>
      </c>
      <c r="F19" s="5" t="str">
        <f>"17717861723"</f>
        <v>17717861723</v>
      </c>
      <c r="G19" s="5" t="s">
        <v>48</v>
      </c>
      <c r="H19" s="6" t="s">
        <v>22</v>
      </c>
      <c r="I19" s="6" t="s">
        <v>49</v>
      </c>
      <c r="J19" s="5" t="s">
        <v>24</v>
      </c>
      <c r="K19" s="8">
        <v>59</v>
      </c>
      <c r="L19" s="10"/>
    </row>
    <row r="20" ht="22.1" customHeight="1" spans="1:12">
      <c r="A20" s="9" t="str">
        <f>"2847202102272115531152"</f>
        <v>2847202102272115531152</v>
      </c>
      <c r="B20" s="9" t="s">
        <v>9</v>
      </c>
      <c r="C20" s="9" t="str">
        <f>"王守芬"</f>
        <v>王守芬</v>
      </c>
      <c r="D20" s="9" t="str">
        <f t="shared" si="0"/>
        <v>女</v>
      </c>
      <c r="E20" s="9" t="str">
        <f>"341226198802044823"</f>
        <v>341226198802044823</v>
      </c>
      <c r="F20" s="9" t="str">
        <f>"18130158701"</f>
        <v>18130158701</v>
      </c>
      <c r="G20" s="9" t="s">
        <v>50</v>
      </c>
      <c r="H20" s="11" t="s">
        <v>26</v>
      </c>
      <c r="I20" s="11" t="s">
        <v>30</v>
      </c>
      <c r="J20" s="9" t="s">
        <v>24</v>
      </c>
      <c r="K20" s="12">
        <v>58.5</v>
      </c>
      <c r="L20" s="9"/>
    </row>
    <row r="21" ht="22.1" customHeight="1" spans="1:12">
      <c r="A21" s="9" t="str">
        <f>"2847202102251316091030"</f>
        <v>2847202102251316091030</v>
      </c>
      <c r="B21" s="9" t="s">
        <v>9</v>
      </c>
      <c r="C21" s="9" t="str">
        <f>"孟然"</f>
        <v>孟然</v>
      </c>
      <c r="D21" s="9" t="str">
        <f>"男"</f>
        <v>男</v>
      </c>
      <c r="E21" s="9" t="str">
        <f>"340123198410317495"</f>
        <v>340123198410317495</v>
      </c>
      <c r="F21" s="9" t="str">
        <f>"15385517591"</f>
        <v>15385517591</v>
      </c>
      <c r="G21" s="9" t="s">
        <v>51</v>
      </c>
      <c r="H21" s="11" t="s">
        <v>22</v>
      </c>
      <c r="I21" s="11" t="s">
        <v>52</v>
      </c>
      <c r="J21" s="9" t="s">
        <v>24</v>
      </c>
      <c r="K21" s="12">
        <v>58</v>
      </c>
      <c r="L21" s="9"/>
    </row>
    <row r="22" ht="22.1" customHeight="1" spans="1:12">
      <c r="A22" s="9" t="str">
        <f>"2847202102261419361128"</f>
        <v>2847202102261419361128</v>
      </c>
      <c r="B22" s="9" t="s">
        <v>9</v>
      </c>
      <c r="C22" s="9" t="str">
        <f>"朱芸"</f>
        <v>朱芸</v>
      </c>
      <c r="D22" s="9" t="str">
        <f>"女"</f>
        <v>女</v>
      </c>
      <c r="E22" s="9" t="str">
        <f>"340406199003263025"</f>
        <v>340406199003263025</v>
      </c>
      <c r="F22" s="9" t="str">
        <f>"15665545558"</f>
        <v>15665545558</v>
      </c>
      <c r="G22" s="9" t="s">
        <v>53</v>
      </c>
      <c r="H22" s="11" t="s">
        <v>26</v>
      </c>
      <c r="I22" s="11" t="s">
        <v>26</v>
      </c>
      <c r="J22" s="9" t="s">
        <v>24</v>
      </c>
      <c r="K22" s="12">
        <v>57.5</v>
      </c>
      <c r="L22" s="9"/>
    </row>
    <row r="23" ht="22.1" customHeight="1" spans="1:12">
      <c r="A23" s="9" t="str">
        <f>"284720210224152120750"</f>
        <v>284720210224152120750</v>
      </c>
      <c r="B23" s="9" t="s">
        <v>9</v>
      </c>
      <c r="C23" s="9" t="str">
        <f>"邓亚南"</f>
        <v>邓亚南</v>
      </c>
      <c r="D23" s="9" t="str">
        <f>"男"</f>
        <v>男</v>
      </c>
      <c r="E23" s="9" t="str">
        <f>"342422198101050194"</f>
        <v>342422198101050194</v>
      </c>
      <c r="F23" s="9" t="str">
        <f>"18697626801"</f>
        <v>18697626801</v>
      </c>
      <c r="G23" s="9" t="s">
        <v>54</v>
      </c>
      <c r="H23" s="11" t="s">
        <v>22</v>
      </c>
      <c r="I23" s="11" t="s">
        <v>55</v>
      </c>
      <c r="J23" s="9" t="s">
        <v>24</v>
      </c>
      <c r="K23" s="12">
        <v>57.5</v>
      </c>
      <c r="L23" s="9"/>
    </row>
    <row r="24" ht="22.1" customHeight="1" spans="1:12">
      <c r="A24" s="9" t="str">
        <f>"2847202102270827161133"</f>
        <v>2847202102270827161133</v>
      </c>
      <c r="B24" s="9" t="s">
        <v>9</v>
      </c>
      <c r="C24" s="9" t="str">
        <f>"张云蕾"</f>
        <v>张云蕾</v>
      </c>
      <c r="D24" s="9" t="str">
        <f>"女"</f>
        <v>女</v>
      </c>
      <c r="E24" s="9" t="str">
        <f>"340405199006010625"</f>
        <v>340405199006010625</v>
      </c>
      <c r="F24" s="9" t="str">
        <f>"18155491917"</f>
        <v>18155491917</v>
      </c>
      <c r="G24" s="9" t="s">
        <v>56</v>
      </c>
      <c r="H24" s="11" t="s">
        <v>26</v>
      </c>
      <c r="I24" s="11" t="s">
        <v>32</v>
      </c>
      <c r="J24" s="9" t="s">
        <v>24</v>
      </c>
      <c r="K24" s="12">
        <v>57</v>
      </c>
      <c r="L24" s="9"/>
    </row>
    <row r="25" ht="22.1" customHeight="1" spans="1:12">
      <c r="A25" s="9" t="str">
        <f>"2847202102271538171145"</f>
        <v>2847202102271538171145</v>
      </c>
      <c r="B25" s="9" t="s">
        <v>9</v>
      </c>
      <c r="C25" s="9" t="str">
        <f>"张力娴"</f>
        <v>张力娴</v>
      </c>
      <c r="D25" s="9" t="str">
        <f>"女"</f>
        <v>女</v>
      </c>
      <c r="E25" s="9" t="str">
        <f>"340403199209282222"</f>
        <v>340403199209282222</v>
      </c>
      <c r="F25" s="9" t="str">
        <f>"13645546632"</f>
        <v>13645546632</v>
      </c>
      <c r="G25" s="9" t="s">
        <v>57</v>
      </c>
      <c r="H25" s="11" t="s">
        <v>26</v>
      </c>
      <c r="I25" s="11" t="s">
        <v>28</v>
      </c>
      <c r="J25" s="9" t="s">
        <v>24</v>
      </c>
      <c r="K25" s="12">
        <v>56.5</v>
      </c>
      <c r="L25" s="9"/>
    </row>
    <row r="26" ht="22.1" customHeight="1" spans="1:12">
      <c r="A26" s="9" t="str">
        <f>"284720210224124826679"</f>
        <v>284720210224124826679</v>
      </c>
      <c r="B26" s="9" t="s">
        <v>9</v>
      </c>
      <c r="C26" s="9" t="str">
        <f>"辛勤"</f>
        <v>辛勤</v>
      </c>
      <c r="D26" s="9" t="str">
        <f>"女"</f>
        <v>女</v>
      </c>
      <c r="E26" s="9" t="str">
        <f>"340404199003012645"</f>
        <v>340404199003012645</v>
      </c>
      <c r="F26" s="9" t="str">
        <f>"13721138902"</f>
        <v>13721138902</v>
      </c>
      <c r="G26" s="9" t="s">
        <v>58</v>
      </c>
      <c r="H26" s="11" t="s">
        <v>22</v>
      </c>
      <c r="I26" s="11" t="s">
        <v>59</v>
      </c>
      <c r="J26" s="9" t="s">
        <v>24</v>
      </c>
      <c r="K26" s="12">
        <v>56.5</v>
      </c>
      <c r="L26" s="9"/>
    </row>
    <row r="27" ht="22.1" customHeight="1" spans="1:12">
      <c r="A27" s="9" t="str">
        <f>"284720210224095703592"</f>
        <v>284720210224095703592</v>
      </c>
      <c r="B27" s="9" t="s">
        <v>9</v>
      </c>
      <c r="C27" s="9" t="str">
        <f>"马刚"</f>
        <v>马刚</v>
      </c>
      <c r="D27" s="9" t="str">
        <f>"男"</f>
        <v>男</v>
      </c>
      <c r="E27" s="9" t="str">
        <f>"341227198407284831"</f>
        <v>341227198407284831</v>
      </c>
      <c r="F27" s="9" t="str">
        <f>"19856198851"</f>
        <v>19856198851</v>
      </c>
      <c r="G27" s="9" t="s">
        <v>60</v>
      </c>
      <c r="H27" s="11" t="s">
        <v>22</v>
      </c>
      <c r="I27" s="11" t="s">
        <v>61</v>
      </c>
      <c r="J27" s="9" t="s">
        <v>24</v>
      </c>
      <c r="K27" s="12">
        <v>56</v>
      </c>
      <c r="L27" s="9"/>
    </row>
    <row r="28" ht="22.1" customHeight="1" spans="1:12">
      <c r="A28" s="9" t="str">
        <f>"284720210224113802649"</f>
        <v>284720210224113802649</v>
      </c>
      <c r="B28" s="9" t="s">
        <v>9</v>
      </c>
      <c r="C28" s="9" t="str">
        <f>"刘敏"</f>
        <v>刘敏</v>
      </c>
      <c r="D28" s="9" t="str">
        <f>"女"</f>
        <v>女</v>
      </c>
      <c r="E28" s="9" t="str">
        <f>"340404198812191626"</f>
        <v>340404198812191626</v>
      </c>
      <c r="F28" s="9" t="str">
        <f>"15212666064"</f>
        <v>15212666064</v>
      </c>
      <c r="G28" s="9" t="s">
        <v>62</v>
      </c>
      <c r="H28" s="11" t="s">
        <v>22</v>
      </c>
      <c r="I28" s="11" t="s">
        <v>63</v>
      </c>
      <c r="J28" s="9" t="s">
        <v>24</v>
      </c>
      <c r="K28" s="12">
        <v>55.5</v>
      </c>
      <c r="L28" s="9"/>
    </row>
    <row r="29" ht="22.1" customHeight="1" spans="1:12">
      <c r="A29" s="9" t="str">
        <f>"284720210224092202565"</f>
        <v>284720210224092202565</v>
      </c>
      <c r="B29" s="9" t="s">
        <v>9</v>
      </c>
      <c r="C29" s="9" t="str">
        <f>"俞微婷"</f>
        <v>俞微婷</v>
      </c>
      <c r="D29" s="9" t="str">
        <f>"女"</f>
        <v>女</v>
      </c>
      <c r="E29" s="9" t="str">
        <f>"342623199002105040"</f>
        <v>342623199002105040</v>
      </c>
      <c r="F29" s="9" t="str">
        <f>"18005540648"</f>
        <v>18005540648</v>
      </c>
      <c r="G29" s="9" t="s">
        <v>64</v>
      </c>
      <c r="H29" s="11" t="s">
        <v>22</v>
      </c>
      <c r="I29" s="11" t="s">
        <v>65</v>
      </c>
      <c r="J29" s="9" t="s">
        <v>24</v>
      </c>
      <c r="K29" s="12">
        <v>55.5</v>
      </c>
      <c r="L29" s="9"/>
    </row>
    <row r="30" ht="22.1" customHeight="1" spans="1:12">
      <c r="A30" s="9" t="str">
        <f>"2847202102251419311051"</f>
        <v>2847202102251419311051</v>
      </c>
      <c r="B30" s="9" t="s">
        <v>9</v>
      </c>
      <c r="C30" s="9" t="str">
        <f>"王磊"</f>
        <v>王磊</v>
      </c>
      <c r="D30" s="9" t="str">
        <f>"女"</f>
        <v>女</v>
      </c>
      <c r="E30" s="9" t="str">
        <f>"370902198203063960"</f>
        <v>370902198203063960</v>
      </c>
      <c r="F30" s="9" t="str">
        <f>"18205543564"</f>
        <v>18205543564</v>
      </c>
      <c r="G30" s="9" t="s">
        <v>66</v>
      </c>
      <c r="H30" s="11" t="s">
        <v>22</v>
      </c>
      <c r="I30" s="11" t="s">
        <v>67</v>
      </c>
      <c r="J30" s="9" t="s">
        <v>24</v>
      </c>
      <c r="K30" s="12">
        <v>54</v>
      </c>
      <c r="L30" s="9"/>
    </row>
    <row r="31" ht="22.1" customHeight="1" spans="1:12">
      <c r="A31" s="9" t="str">
        <f>"2847202102272022131150"</f>
        <v>2847202102272022131150</v>
      </c>
      <c r="B31" s="9" t="s">
        <v>9</v>
      </c>
      <c r="C31" s="9" t="str">
        <f>"冯伟"</f>
        <v>冯伟</v>
      </c>
      <c r="D31" s="9" t="str">
        <f>"男"</f>
        <v>男</v>
      </c>
      <c r="E31" s="9" t="str">
        <f>"340403198612241215"</f>
        <v>340403198612241215</v>
      </c>
      <c r="F31" s="9" t="str">
        <f>"15395466699"</f>
        <v>15395466699</v>
      </c>
      <c r="G31" s="9" t="s">
        <v>68</v>
      </c>
      <c r="H31" s="11" t="s">
        <v>26</v>
      </c>
      <c r="I31" s="11" t="s">
        <v>36</v>
      </c>
      <c r="J31" s="9" t="s">
        <v>24</v>
      </c>
      <c r="K31" s="12">
        <v>52.5</v>
      </c>
      <c r="L31" s="9"/>
    </row>
    <row r="32" ht="22.1" customHeight="1" spans="1:12">
      <c r="A32" s="9" t="str">
        <f>"284720210224104251620"</f>
        <v>284720210224104251620</v>
      </c>
      <c r="B32" s="9" t="s">
        <v>9</v>
      </c>
      <c r="C32" s="9" t="str">
        <f>"许昕"</f>
        <v>许昕</v>
      </c>
      <c r="D32" s="9" t="str">
        <f t="shared" ref="D32:D41" si="1">"女"</f>
        <v>女</v>
      </c>
      <c r="E32" s="9" t="str">
        <f>"340404199003172622"</f>
        <v>340404199003172622</v>
      </c>
      <c r="F32" s="9" t="str">
        <f>"15955463100"</f>
        <v>15955463100</v>
      </c>
      <c r="G32" s="9" t="s">
        <v>69</v>
      </c>
      <c r="H32" s="11" t="s">
        <v>22</v>
      </c>
      <c r="I32" s="11" t="s">
        <v>70</v>
      </c>
      <c r="J32" s="9" t="s">
        <v>24</v>
      </c>
      <c r="K32" s="12">
        <v>52.5</v>
      </c>
      <c r="L32" s="9"/>
    </row>
    <row r="33" ht="22.1" customHeight="1" spans="1:12">
      <c r="A33" s="9" t="str">
        <f>"284720210225092630936"</f>
        <v>284720210225092630936</v>
      </c>
      <c r="B33" s="9" t="s">
        <v>9</v>
      </c>
      <c r="C33" s="9" t="str">
        <f>"韦璐"</f>
        <v>韦璐</v>
      </c>
      <c r="D33" s="9" t="str">
        <f t="shared" si="1"/>
        <v>女</v>
      </c>
      <c r="E33" s="9" t="str">
        <f>"340405199101021621"</f>
        <v>340405199101021621</v>
      </c>
      <c r="F33" s="9" t="str">
        <f>"13355544106"</f>
        <v>13355544106</v>
      </c>
      <c r="G33" s="9" t="s">
        <v>71</v>
      </c>
      <c r="H33" s="11" t="s">
        <v>22</v>
      </c>
      <c r="I33" s="11" t="s">
        <v>72</v>
      </c>
      <c r="J33" s="9" t="s">
        <v>24</v>
      </c>
      <c r="K33" s="12">
        <v>51.5</v>
      </c>
      <c r="L33" s="9"/>
    </row>
    <row r="34" ht="22.1" customHeight="1" spans="1:12">
      <c r="A34" s="9" t="str">
        <f>"284720210224124450675"</f>
        <v>284720210224124450675</v>
      </c>
      <c r="B34" s="9" t="s">
        <v>9</v>
      </c>
      <c r="C34" s="9" t="str">
        <f>"褚旭"</f>
        <v>褚旭</v>
      </c>
      <c r="D34" s="9" t="str">
        <f t="shared" si="1"/>
        <v>女</v>
      </c>
      <c r="E34" s="9" t="str">
        <f>"340402198109190020"</f>
        <v>340402198109190020</v>
      </c>
      <c r="F34" s="9" t="str">
        <f>"18655432827"</f>
        <v>18655432827</v>
      </c>
      <c r="G34" s="9" t="s">
        <v>73</v>
      </c>
      <c r="H34" s="11" t="s">
        <v>22</v>
      </c>
      <c r="I34" s="11" t="s">
        <v>74</v>
      </c>
      <c r="J34" s="9" t="s">
        <v>24</v>
      </c>
      <c r="K34" s="12">
        <v>51.5</v>
      </c>
      <c r="L34" s="9"/>
    </row>
    <row r="35" ht="22.1" customHeight="1" spans="1:12">
      <c r="A35" s="9" t="str">
        <f>"2847202102251717591109"</f>
        <v>2847202102251717591109</v>
      </c>
      <c r="B35" s="9" t="s">
        <v>9</v>
      </c>
      <c r="C35" s="9" t="str">
        <f>"尹萍"</f>
        <v>尹萍</v>
      </c>
      <c r="D35" s="9" t="str">
        <f t="shared" si="1"/>
        <v>女</v>
      </c>
      <c r="E35" s="9" t="str">
        <f>"340403198809170625"</f>
        <v>340403198809170625</v>
      </c>
      <c r="F35" s="9" t="str">
        <f>"19955479561"</f>
        <v>19955479561</v>
      </c>
      <c r="G35" s="9" t="s">
        <v>75</v>
      </c>
      <c r="H35" s="11" t="s">
        <v>22</v>
      </c>
      <c r="I35" s="11" t="s">
        <v>76</v>
      </c>
      <c r="J35" s="9" t="s">
        <v>24</v>
      </c>
      <c r="K35" s="12">
        <v>50</v>
      </c>
      <c r="L35" s="9"/>
    </row>
    <row r="36" ht="22.1" customHeight="1" spans="1:12">
      <c r="A36" s="9" t="str">
        <f>"284720210224110851634"</f>
        <v>284720210224110851634</v>
      </c>
      <c r="B36" s="9" t="s">
        <v>9</v>
      </c>
      <c r="C36" s="9" t="str">
        <f>"孙曼曼"</f>
        <v>孙曼曼</v>
      </c>
      <c r="D36" s="9" t="str">
        <f t="shared" si="1"/>
        <v>女</v>
      </c>
      <c r="E36" s="9" t="str">
        <f>"340402199005140429"</f>
        <v>340402199005140429</v>
      </c>
      <c r="F36" s="9" t="str">
        <f>"18356963191"</f>
        <v>18356963191</v>
      </c>
      <c r="G36" s="9" t="s">
        <v>77</v>
      </c>
      <c r="H36" s="11" t="s">
        <v>22</v>
      </c>
      <c r="I36" s="11" t="s">
        <v>78</v>
      </c>
      <c r="J36" s="9" t="s">
        <v>24</v>
      </c>
      <c r="K36" s="12">
        <v>47</v>
      </c>
      <c r="L36" s="9"/>
    </row>
    <row r="37" ht="22.1" customHeight="1" spans="1:12">
      <c r="A37" s="9" t="str">
        <f>"2847202102280858211155"</f>
        <v>2847202102280858211155</v>
      </c>
      <c r="B37" s="9" t="s">
        <v>9</v>
      </c>
      <c r="C37" s="9" t="str">
        <f>"赵杨"</f>
        <v>赵杨</v>
      </c>
      <c r="D37" s="9" t="str">
        <f t="shared" si="1"/>
        <v>女</v>
      </c>
      <c r="E37" s="9" t="str">
        <f>"340403198511261620"</f>
        <v>340403198511261620</v>
      </c>
      <c r="F37" s="9" t="str">
        <f>"13955418417"</f>
        <v>13955418417</v>
      </c>
      <c r="G37" s="9" t="s">
        <v>79</v>
      </c>
      <c r="H37" s="11" t="s">
        <v>26</v>
      </c>
      <c r="I37" s="11" t="s">
        <v>80</v>
      </c>
      <c r="J37" s="9" t="s">
        <v>24</v>
      </c>
      <c r="K37" s="12">
        <v>45</v>
      </c>
      <c r="L37" s="9"/>
    </row>
    <row r="38" ht="22.1" customHeight="1" spans="1:12">
      <c r="A38" s="9" t="str">
        <f>"2847202102251342381036"</f>
        <v>2847202102251342381036</v>
      </c>
      <c r="B38" s="9" t="s">
        <v>9</v>
      </c>
      <c r="C38" s="9" t="str">
        <f>"程芳"</f>
        <v>程芳</v>
      </c>
      <c r="D38" s="9" t="str">
        <f t="shared" si="1"/>
        <v>女</v>
      </c>
      <c r="E38" s="9" t="str">
        <f>"340406198601070026"</f>
        <v>340406198601070026</v>
      </c>
      <c r="F38" s="9" t="str">
        <f>"13721120920"</f>
        <v>13721120920</v>
      </c>
      <c r="G38" s="9" t="s">
        <v>81</v>
      </c>
      <c r="H38" s="11" t="s">
        <v>22</v>
      </c>
      <c r="I38" s="11" t="s">
        <v>82</v>
      </c>
      <c r="J38" s="9" t="s">
        <v>24</v>
      </c>
      <c r="K38" s="12">
        <v>42</v>
      </c>
      <c r="L38" s="9"/>
    </row>
    <row r="39" ht="22.1" customHeight="1" spans="1:12">
      <c r="A39" s="9" t="str">
        <f>"284720210224103818616"</f>
        <v>284720210224103818616</v>
      </c>
      <c r="B39" s="9" t="s">
        <v>9</v>
      </c>
      <c r="C39" s="9" t="str">
        <f>"王云"</f>
        <v>王云</v>
      </c>
      <c r="D39" s="9" t="str">
        <f t="shared" si="1"/>
        <v>女</v>
      </c>
      <c r="E39" s="9" t="str">
        <f>"340104198205102701"</f>
        <v>340104198205102701</v>
      </c>
      <c r="F39" s="9" t="str">
        <f>"13309640968"</f>
        <v>13309640968</v>
      </c>
      <c r="G39" s="9" t="s">
        <v>83</v>
      </c>
      <c r="H39" s="11" t="s">
        <v>22</v>
      </c>
      <c r="I39" s="11" t="s">
        <v>84</v>
      </c>
      <c r="J39" s="9" t="s">
        <v>24</v>
      </c>
      <c r="K39" s="12">
        <v>41.5</v>
      </c>
      <c r="L39" s="9"/>
    </row>
    <row r="40" ht="22.1" customHeight="1" spans="1:12">
      <c r="A40" s="9" t="str">
        <f>"284720210224090158547"</f>
        <v>284720210224090158547</v>
      </c>
      <c r="B40" s="9" t="s">
        <v>9</v>
      </c>
      <c r="C40" s="9" t="str">
        <f>"罗贵华"</f>
        <v>罗贵华</v>
      </c>
      <c r="D40" s="9" t="str">
        <f t="shared" si="1"/>
        <v>女</v>
      </c>
      <c r="E40" s="9" t="str">
        <f>"340402198312031228"</f>
        <v>340402198312031228</v>
      </c>
      <c r="F40" s="9" t="str">
        <f>"13855464038"</f>
        <v>13855464038</v>
      </c>
      <c r="G40" s="9" t="s">
        <v>85</v>
      </c>
      <c r="H40" s="11" t="s">
        <v>22</v>
      </c>
      <c r="I40" s="11" t="s">
        <v>80</v>
      </c>
      <c r="J40" s="9" t="s">
        <v>24</v>
      </c>
      <c r="K40" s="12">
        <v>40.5</v>
      </c>
      <c r="L40" s="9"/>
    </row>
    <row r="41" ht="22.1" customHeight="1" spans="1:12">
      <c r="A41" s="9" t="str">
        <f>"284720210224103659615"</f>
        <v>284720210224103659615</v>
      </c>
      <c r="B41" s="9" t="s">
        <v>9</v>
      </c>
      <c r="C41" s="9" t="str">
        <f>"葛翠翠"</f>
        <v>葛翠翠</v>
      </c>
      <c r="D41" s="9" t="str">
        <f t="shared" si="1"/>
        <v>女</v>
      </c>
      <c r="E41" s="9" t="str">
        <f>"340406198908011661"</f>
        <v>340406198908011661</v>
      </c>
      <c r="F41" s="9" t="str">
        <f>"18351919886"</f>
        <v>18351919886</v>
      </c>
      <c r="G41" s="9" t="s">
        <v>86</v>
      </c>
      <c r="H41" s="11" t="s">
        <v>22</v>
      </c>
      <c r="I41" s="11" t="s">
        <v>87</v>
      </c>
      <c r="J41" s="9" t="s">
        <v>24</v>
      </c>
      <c r="K41" s="12">
        <v>0</v>
      </c>
      <c r="L41" s="9" t="s">
        <v>34</v>
      </c>
    </row>
    <row r="42" ht="22.1" customHeight="1" spans="1:12">
      <c r="A42" s="4" t="s">
        <v>16</v>
      </c>
      <c r="B42" s="4" t="s">
        <v>1</v>
      </c>
      <c r="C42" s="4" t="s">
        <v>2</v>
      </c>
      <c r="D42" s="4" t="s">
        <v>3</v>
      </c>
      <c r="E42" s="4" t="s">
        <v>4</v>
      </c>
      <c r="F42" s="4" t="s">
        <v>5</v>
      </c>
      <c r="G42" s="4" t="s">
        <v>6</v>
      </c>
      <c r="H42" s="4" t="s">
        <v>17</v>
      </c>
      <c r="I42" s="4" t="s">
        <v>18</v>
      </c>
      <c r="J42" s="4" t="s">
        <v>19</v>
      </c>
      <c r="K42" s="7" t="s">
        <v>20</v>
      </c>
      <c r="L42" s="4" t="s">
        <v>21</v>
      </c>
    </row>
    <row r="43" ht="22.1" customHeight="1" spans="1:12">
      <c r="A43" s="5" t="str">
        <f>"284720210224102427605"</f>
        <v>284720210224102427605</v>
      </c>
      <c r="B43" s="5" t="s">
        <v>13</v>
      </c>
      <c r="C43" s="5" t="str">
        <f>"周德龙"</f>
        <v>周德龙</v>
      </c>
      <c r="D43" s="5" t="str">
        <f>"男"</f>
        <v>男</v>
      </c>
      <c r="E43" s="5" t="str">
        <f>"340404198801081210"</f>
        <v>340404198801081210</v>
      </c>
      <c r="F43" s="5" t="str">
        <f>"15005542013"</f>
        <v>15005542013</v>
      </c>
      <c r="G43" s="5" t="s">
        <v>88</v>
      </c>
      <c r="H43" s="6" t="s">
        <v>26</v>
      </c>
      <c r="I43" s="6" t="s">
        <v>65</v>
      </c>
      <c r="J43" s="5" t="s">
        <v>24</v>
      </c>
      <c r="K43" s="8">
        <v>66.5</v>
      </c>
      <c r="L43" s="10"/>
    </row>
    <row r="44" ht="22.1" customHeight="1" spans="1:12">
      <c r="A44" s="5" t="str">
        <f>"2847202102252021221117"</f>
        <v>2847202102252021221117</v>
      </c>
      <c r="B44" s="5" t="s">
        <v>13</v>
      </c>
      <c r="C44" s="5" t="str">
        <f>"韩德威"</f>
        <v>韩德威</v>
      </c>
      <c r="D44" s="5" t="str">
        <f>"男"</f>
        <v>男</v>
      </c>
      <c r="E44" s="5" t="str">
        <f>"340404199210100015"</f>
        <v>340404199210100015</v>
      </c>
      <c r="F44" s="5" t="str">
        <f>"15855416309"</f>
        <v>15855416309</v>
      </c>
      <c r="G44" s="5" t="s">
        <v>14</v>
      </c>
      <c r="H44" s="6" t="s">
        <v>26</v>
      </c>
      <c r="I44" s="6" t="s">
        <v>63</v>
      </c>
      <c r="J44" s="5" t="s">
        <v>24</v>
      </c>
      <c r="K44" s="8">
        <v>66.5</v>
      </c>
      <c r="L44" s="10"/>
    </row>
    <row r="45" ht="22.1" customHeight="1" spans="1:12">
      <c r="A45" s="5" t="str">
        <f>"284720210224123515670"</f>
        <v>284720210224123515670</v>
      </c>
      <c r="B45" s="5" t="s">
        <v>13</v>
      </c>
      <c r="C45" s="5" t="str">
        <f>"郝林云"</f>
        <v>郝林云</v>
      </c>
      <c r="D45" s="5" t="str">
        <f>"男"</f>
        <v>男</v>
      </c>
      <c r="E45" s="5" t="str">
        <f>"340824199204222216"</f>
        <v>340824199204222216</v>
      </c>
      <c r="F45" s="5" t="str">
        <f>"13655616250"</f>
        <v>13655616250</v>
      </c>
      <c r="G45" s="5" t="s">
        <v>89</v>
      </c>
      <c r="H45" s="6" t="s">
        <v>26</v>
      </c>
      <c r="I45" s="6" t="s">
        <v>61</v>
      </c>
      <c r="J45" s="5" t="s">
        <v>24</v>
      </c>
      <c r="K45" s="8">
        <v>63.5</v>
      </c>
      <c r="L45" s="10"/>
    </row>
    <row r="46" ht="22.1" customHeight="1" spans="1:12">
      <c r="A46" s="9" t="str">
        <f>"284720210225090012928"</f>
        <v>284720210225090012928</v>
      </c>
      <c r="B46" s="9" t="s">
        <v>13</v>
      </c>
      <c r="C46" s="9" t="str">
        <f>"刘扬扬"</f>
        <v>刘扬扬</v>
      </c>
      <c r="D46" s="9" t="str">
        <f>"男"</f>
        <v>男</v>
      </c>
      <c r="E46" s="9" t="str">
        <f>"340421198908102436"</f>
        <v>340421198908102436</v>
      </c>
      <c r="F46" s="9" t="str">
        <f>"13956466495"</f>
        <v>13956466495</v>
      </c>
      <c r="G46" s="9" t="s">
        <v>90</v>
      </c>
      <c r="H46" s="11" t="s">
        <v>26</v>
      </c>
      <c r="I46" s="11" t="s">
        <v>78</v>
      </c>
      <c r="J46" s="9" t="s">
        <v>24</v>
      </c>
      <c r="K46" s="12">
        <v>62</v>
      </c>
      <c r="L46" s="9"/>
    </row>
    <row r="47" ht="22.1" customHeight="1" spans="1:12">
      <c r="A47" s="9" t="str">
        <f>"284720210224160257764"</f>
        <v>284720210224160257764</v>
      </c>
      <c r="B47" s="9" t="s">
        <v>13</v>
      </c>
      <c r="C47" s="9" t="str">
        <f>"张嫣然"</f>
        <v>张嫣然</v>
      </c>
      <c r="D47" s="9" t="str">
        <f>"女"</f>
        <v>女</v>
      </c>
      <c r="E47" s="9" t="str">
        <f>"340421199110101324"</f>
        <v>340421199110101324</v>
      </c>
      <c r="F47" s="9" t="str">
        <f>"18130109529"</f>
        <v>18130109529</v>
      </c>
      <c r="G47" s="9" t="s">
        <v>91</v>
      </c>
      <c r="H47" s="11" t="s">
        <v>26</v>
      </c>
      <c r="I47" s="11" t="s">
        <v>70</v>
      </c>
      <c r="J47" s="9" t="s">
        <v>24</v>
      </c>
      <c r="K47" s="12">
        <v>59</v>
      </c>
      <c r="L47" s="9"/>
    </row>
    <row r="48" ht="22.1" customHeight="1" spans="1:12">
      <c r="A48" s="9" t="str">
        <f>"2847202102271208101139"</f>
        <v>2847202102271208101139</v>
      </c>
      <c r="B48" s="9" t="s">
        <v>13</v>
      </c>
      <c r="C48" s="9" t="str">
        <f>"黄干"</f>
        <v>黄干</v>
      </c>
      <c r="D48" s="9" t="str">
        <f>"男"</f>
        <v>男</v>
      </c>
      <c r="E48" s="9" t="str">
        <f>"341226199002153858"</f>
        <v>341226199002153858</v>
      </c>
      <c r="F48" s="9" t="str">
        <f>"18298007566"</f>
        <v>18298007566</v>
      </c>
      <c r="G48" s="9" t="s">
        <v>92</v>
      </c>
      <c r="H48" s="11" t="s">
        <v>26</v>
      </c>
      <c r="I48" s="11" t="s">
        <v>44</v>
      </c>
      <c r="J48" s="9" t="s">
        <v>24</v>
      </c>
      <c r="K48" s="12">
        <v>55.5</v>
      </c>
      <c r="L48" s="9"/>
    </row>
    <row r="49" ht="22.1" customHeight="1" spans="1:12">
      <c r="A49" s="9" t="str">
        <f>"284720210224153714754"</f>
        <v>284720210224153714754</v>
      </c>
      <c r="B49" s="9" t="s">
        <v>13</v>
      </c>
      <c r="C49" s="9" t="str">
        <f>"常康"</f>
        <v>常康</v>
      </c>
      <c r="D49" s="9" t="str">
        <f>"男"</f>
        <v>男</v>
      </c>
      <c r="E49" s="9" t="str">
        <f>"340406198606122817"</f>
        <v>340406198606122817</v>
      </c>
      <c r="F49" s="9" t="str">
        <f>"13955418600"</f>
        <v>13955418600</v>
      </c>
      <c r="G49" s="9" t="s">
        <v>93</v>
      </c>
      <c r="H49" s="11" t="s">
        <v>26</v>
      </c>
      <c r="I49" s="11" t="s">
        <v>84</v>
      </c>
      <c r="J49" s="9" t="s">
        <v>24</v>
      </c>
      <c r="K49" s="12">
        <v>54.5</v>
      </c>
      <c r="L49" s="9"/>
    </row>
    <row r="50" ht="22.1" customHeight="1" spans="1:12">
      <c r="A50" s="9" t="str">
        <f>"284720210224151128747"</f>
        <v>284720210224151128747</v>
      </c>
      <c r="B50" s="9" t="s">
        <v>13</v>
      </c>
      <c r="C50" s="9" t="str">
        <f>"平鑫"</f>
        <v>平鑫</v>
      </c>
      <c r="D50" s="9" t="str">
        <f>"男"</f>
        <v>男</v>
      </c>
      <c r="E50" s="9" t="str">
        <f>"340403199205130619"</f>
        <v>340403199205130619</v>
      </c>
      <c r="F50" s="9" t="str">
        <f>"13605548013"</f>
        <v>13605548013</v>
      </c>
      <c r="G50" s="9" t="s">
        <v>94</v>
      </c>
      <c r="H50" s="11" t="s">
        <v>26</v>
      </c>
      <c r="I50" s="11" t="s">
        <v>87</v>
      </c>
      <c r="J50" s="9" t="s">
        <v>24</v>
      </c>
      <c r="K50" s="12">
        <v>53</v>
      </c>
      <c r="L50" s="9"/>
    </row>
  </sheetData>
  <sortState ref="A43:L50">
    <sortCondition ref="K43:K50" descending="1"/>
  </sortState>
  <mergeCells count="1">
    <mergeCell ref="A1:L1"/>
  </mergeCells>
  <printOptions horizontalCentered="1"/>
  <pageMargins left="0.236111111111111" right="0.314583333333333" top="0.78740157480315" bottom="0.78740157480315" header="0.511811023622047" footer="0.51181102362204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K2" sqref="K2:K19"/>
    </sheetView>
  </sheetViews>
  <sheetFormatPr defaultColWidth="9" defaultRowHeight="14.25"/>
  <cols>
    <col min="1" max="1" width="25" style="1" customWidth="1"/>
    <col min="2" max="2" width="23.75" style="1" customWidth="1"/>
    <col min="3" max="3" width="9.70833333333333" style="1" customWidth="1"/>
    <col min="4" max="4" width="5.5" style="1" hidden="1" customWidth="1"/>
    <col min="5" max="5" width="20.5" style="1" hidden="1" customWidth="1"/>
    <col min="6" max="6" width="12.75" style="1" hidden="1" customWidth="1"/>
    <col min="7" max="7" width="12.5" style="1" customWidth="1"/>
    <col min="8" max="9" width="7.5" style="1" hidden="1" customWidth="1"/>
    <col min="10" max="10" width="38.75" style="1" hidden="1" customWidth="1"/>
    <col min="11" max="11" width="9.875" style="3" customWidth="1"/>
    <col min="12" max="12" width="6.75833333333333" style="1" customWidth="1"/>
    <col min="13" max="16384" width="9" style="1"/>
  </cols>
  <sheetData>
    <row r="1" s="1" customFormat="1" ht="39" customHeight="1" spans="1:1">
      <c r="A1" s="1" t="s">
        <v>95</v>
      </c>
    </row>
    <row r="2" s="2" customFormat="1" ht="21" customHeight="1" spans="1:12">
      <c r="A2" s="4" t="s">
        <v>16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17</v>
      </c>
      <c r="I2" s="4" t="s">
        <v>18</v>
      </c>
      <c r="J2" s="4" t="s">
        <v>19</v>
      </c>
      <c r="K2" s="7" t="s">
        <v>96</v>
      </c>
      <c r="L2" s="4" t="s">
        <v>21</v>
      </c>
    </row>
    <row r="3" s="1" customFormat="1" ht="22.1" customHeight="1" spans="1:12">
      <c r="A3" s="5" t="str">
        <f>"284720210224183846823"</f>
        <v>284720210224183846823</v>
      </c>
      <c r="B3" s="5" t="s">
        <v>7</v>
      </c>
      <c r="C3" s="5" t="str">
        <f>"朱玉坤"</f>
        <v>朱玉坤</v>
      </c>
      <c r="D3" s="5" t="str">
        <f>"男"</f>
        <v>男</v>
      </c>
      <c r="E3" s="5" t="str">
        <f>"340421197408160256"</f>
        <v>340421197408160256</v>
      </c>
      <c r="F3" s="5" t="str">
        <f>"13705549638"</f>
        <v>13705549638</v>
      </c>
      <c r="G3" s="5" t="s">
        <v>8</v>
      </c>
      <c r="H3" s="6" t="s">
        <v>22</v>
      </c>
      <c r="I3" s="6" t="s">
        <v>23</v>
      </c>
      <c r="J3" s="5" t="s">
        <v>24</v>
      </c>
      <c r="K3" s="8">
        <v>76.6</v>
      </c>
      <c r="L3" s="9"/>
    </row>
    <row r="4" s="1" customFormat="1" ht="22.1" customHeight="1" spans="1:12">
      <c r="A4" s="5" t="str">
        <f>"2847202102272029461151"</f>
        <v>2847202102272029461151</v>
      </c>
      <c r="B4" s="5" t="s">
        <v>7</v>
      </c>
      <c r="C4" s="5" t="str">
        <f>"王祥龙"</f>
        <v>王祥龙</v>
      </c>
      <c r="D4" s="5" t="str">
        <f>"男"</f>
        <v>男</v>
      </c>
      <c r="E4" s="5" t="str">
        <f>"340402198809011433"</f>
        <v>340402198809011433</v>
      </c>
      <c r="F4" s="5" t="str">
        <f>"18855408931"</f>
        <v>18855408931</v>
      </c>
      <c r="G4" s="5" t="s">
        <v>27</v>
      </c>
      <c r="H4" s="6" t="s">
        <v>22</v>
      </c>
      <c r="I4" s="6" t="s">
        <v>28</v>
      </c>
      <c r="J4" s="5" t="s">
        <v>24</v>
      </c>
      <c r="K4" s="8">
        <v>76.2</v>
      </c>
      <c r="L4" s="9"/>
    </row>
    <row r="5" s="1" customFormat="1" ht="22.1" customHeight="1" spans="1:12">
      <c r="A5" s="5" t="str">
        <f>"2847202102280946441159"</f>
        <v>2847202102280946441159</v>
      </c>
      <c r="B5" s="5" t="s">
        <v>7</v>
      </c>
      <c r="C5" s="5" t="str">
        <f>"李军"</f>
        <v>李军</v>
      </c>
      <c r="D5" s="5" t="str">
        <f>"男"</f>
        <v>男</v>
      </c>
      <c r="E5" s="5" t="str">
        <f>"340404198712280613"</f>
        <v>340404198712280613</v>
      </c>
      <c r="F5" s="5" t="str">
        <f>"18655423639"</f>
        <v>18655423639</v>
      </c>
      <c r="G5" s="5" t="s">
        <v>29</v>
      </c>
      <c r="H5" s="6" t="s">
        <v>22</v>
      </c>
      <c r="I5" s="6" t="s">
        <v>30</v>
      </c>
      <c r="J5" s="5" t="s">
        <v>24</v>
      </c>
      <c r="K5" s="8">
        <v>79</v>
      </c>
      <c r="L5" s="5"/>
    </row>
    <row r="6" s="1" customFormat="1" ht="22.1" customHeight="1" spans="1:12">
      <c r="A6" s="4" t="s">
        <v>16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17</v>
      </c>
      <c r="I6" s="4" t="s">
        <v>18</v>
      </c>
      <c r="J6" s="4" t="s">
        <v>19</v>
      </c>
      <c r="K6" s="7" t="s">
        <v>96</v>
      </c>
      <c r="L6" s="4" t="s">
        <v>21</v>
      </c>
    </row>
    <row r="7" s="1" customFormat="1" ht="22.1" customHeight="1" spans="1:12">
      <c r="A7" s="5" t="str">
        <f>"2847202102261814541131"</f>
        <v>2847202102261814541131</v>
      </c>
      <c r="B7" s="5" t="s">
        <v>9</v>
      </c>
      <c r="C7" s="5" t="str">
        <f>"李华友"</f>
        <v>李华友</v>
      </c>
      <c r="D7" s="5" t="str">
        <f>"男"</f>
        <v>男</v>
      </c>
      <c r="E7" s="5" t="str">
        <f>"341222199107127677"</f>
        <v>341222199107127677</v>
      </c>
      <c r="F7" s="5" t="str">
        <f>"18098377194"</f>
        <v>18098377194</v>
      </c>
      <c r="G7" s="5" t="s">
        <v>10</v>
      </c>
      <c r="H7" s="6" t="s">
        <v>26</v>
      </c>
      <c r="I7" s="6" t="s">
        <v>23</v>
      </c>
      <c r="J7" s="5" t="s">
        <v>24</v>
      </c>
      <c r="K7" s="8">
        <v>68.6</v>
      </c>
      <c r="L7" s="10"/>
    </row>
    <row r="8" s="1" customFormat="1" ht="22.1" customHeight="1" spans="1:12">
      <c r="A8" s="5" t="str">
        <f>"2847202102251558471088"</f>
        <v>2847202102251558471088</v>
      </c>
      <c r="B8" s="5" t="s">
        <v>9</v>
      </c>
      <c r="C8" s="5" t="str">
        <f>"宋涵"</f>
        <v>宋涵</v>
      </c>
      <c r="D8" s="5" t="str">
        <f>"女"</f>
        <v>女</v>
      </c>
      <c r="E8" s="5" t="str">
        <f>"340403199109270849"</f>
        <v>340403199109270849</v>
      </c>
      <c r="F8" s="5" t="str">
        <f>"15855410420"</f>
        <v>15855410420</v>
      </c>
      <c r="G8" s="5" t="s">
        <v>11</v>
      </c>
      <c r="H8" s="6" t="s">
        <v>22</v>
      </c>
      <c r="I8" s="6" t="s">
        <v>37</v>
      </c>
      <c r="J8" s="5" t="s">
        <v>24</v>
      </c>
      <c r="K8" s="8">
        <v>69.2</v>
      </c>
      <c r="L8" s="10"/>
    </row>
    <row r="9" s="1" customFormat="1" ht="22.1" customHeight="1" spans="1:12">
      <c r="A9" s="5" t="str">
        <f>"284720210224143105730"</f>
        <v>284720210224143105730</v>
      </c>
      <c r="B9" s="5" t="s">
        <v>9</v>
      </c>
      <c r="C9" s="5" t="str">
        <f>"王宗旭"</f>
        <v>王宗旭</v>
      </c>
      <c r="D9" s="5" t="str">
        <f>"男"</f>
        <v>男</v>
      </c>
      <c r="E9" s="5" t="str">
        <f>"34040419881204241X"</f>
        <v>34040419881204241X</v>
      </c>
      <c r="F9" s="5" t="str">
        <f>"13399540686"</f>
        <v>13399540686</v>
      </c>
      <c r="G9" s="5" t="s">
        <v>12</v>
      </c>
      <c r="H9" s="6" t="s">
        <v>22</v>
      </c>
      <c r="I9" s="6" t="s">
        <v>38</v>
      </c>
      <c r="J9" s="5" t="s">
        <v>24</v>
      </c>
      <c r="K9" s="8">
        <v>69.8</v>
      </c>
      <c r="L9" s="10"/>
    </row>
    <row r="10" s="1" customFormat="1" ht="22.1" customHeight="1" spans="1:12">
      <c r="A10" s="5" t="str">
        <f>"284720210224123738671"</f>
        <v>284720210224123738671</v>
      </c>
      <c r="B10" s="5" t="s">
        <v>9</v>
      </c>
      <c r="C10" s="5" t="str">
        <f>"刘畅"</f>
        <v>刘畅</v>
      </c>
      <c r="D10" s="5" t="str">
        <f>"女"</f>
        <v>女</v>
      </c>
      <c r="E10" s="5" t="str">
        <f>"342422199312061701"</f>
        <v>342422199312061701</v>
      </c>
      <c r="F10" s="5" t="str">
        <f>"18355455277"</f>
        <v>18355455277</v>
      </c>
      <c r="G10" s="5" t="s">
        <v>39</v>
      </c>
      <c r="H10" s="6" t="s">
        <v>22</v>
      </c>
      <c r="I10" s="6" t="s">
        <v>40</v>
      </c>
      <c r="J10" s="5" t="s">
        <v>24</v>
      </c>
      <c r="K10" s="8">
        <v>65</v>
      </c>
      <c r="L10" s="10"/>
    </row>
    <row r="11" s="1" customFormat="1" ht="22.1" customHeight="1" spans="1:12">
      <c r="A11" s="5" t="str">
        <f>"284720210225083544921"</f>
        <v>284720210225083544921</v>
      </c>
      <c r="B11" s="5" t="s">
        <v>9</v>
      </c>
      <c r="C11" s="5" t="str">
        <f>"张陆芹"</f>
        <v>张陆芹</v>
      </c>
      <c r="D11" s="5" t="str">
        <f>"女"</f>
        <v>女</v>
      </c>
      <c r="E11" s="5" t="str">
        <f>"340403198411042228"</f>
        <v>340403198411042228</v>
      </c>
      <c r="F11" s="5" t="str">
        <f>"13655545413"</f>
        <v>13655545413</v>
      </c>
      <c r="G11" s="5" t="s">
        <v>41</v>
      </c>
      <c r="H11" s="6" t="s">
        <v>22</v>
      </c>
      <c r="I11" s="6" t="s">
        <v>42</v>
      </c>
      <c r="J11" s="5" t="s">
        <v>24</v>
      </c>
      <c r="K11" s="8">
        <v>67.4</v>
      </c>
      <c r="L11" s="10"/>
    </row>
    <row r="12" s="1" customFormat="1" ht="22.1" customHeight="1" spans="1:12">
      <c r="A12" s="5" t="str">
        <f>"284720210224121536664"</f>
        <v>284720210224121536664</v>
      </c>
      <c r="B12" s="5" t="s">
        <v>9</v>
      </c>
      <c r="C12" s="5" t="str">
        <f>"陆敏"</f>
        <v>陆敏</v>
      </c>
      <c r="D12" s="5" t="str">
        <f>"女"</f>
        <v>女</v>
      </c>
      <c r="E12" s="5" t="str">
        <f>"340406199409052826"</f>
        <v>340406199409052826</v>
      </c>
      <c r="F12" s="5" t="str">
        <f>"18855454265"</f>
        <v>18855454265</v>
      </c>
      <c r="G12" s="5" t="s">
        <v>43</v>
      </c>
      <c r="H12" s="6" t="s">
        <v>22</v>
      </c>
      <c r="I12" s="6" t="s">
        <v>44</v>
      </c>
      <c r="J12" s="5" t="s">
        <v>24</v>
      </c>
      <c r="K12" s="8">
        <v>72.4</v>
      </c>
      <c r="L12" s="10"/>
    </row>
    <row r="13" s="1" customFormat="1" ht="20" customHeight="1" spans="1:12">
      <c r="A13" s="5" t="str">
        <f>"284720210224131638690"</f>
        <v>284720210224131638690</v>
      </c>
      <c r="B13" s="5" t="s">
        <v>9</v>
      </c>
      <c r="C13" s="5" t="str">
        <f>"李俊"</f>
        <v>李俊</v>
      </c>
      <c r="D13" s="5" t="str">
        <f>"女"</f>
        <v>女</v>
      </c>
      <c r="E13" s="5" t="str">
        <f>"340405198407241622"</f>
        <v>340405198407241622</v>
      </c>
      <c r="F13" s="5" t="str">
        <f>"13805546509"</f>
        <v>13805546509</v>
      </c>
      <c r="G13" s="5" t="s">
        <v>46</v>
      </c>
      <c r="H13" s="6" t="s">
        <v>22</v>
      </c>
      <c r="I13" s="6" t="s">
        <v>47</v>
      </c>
      <c r="J13" s="5" t="s">
        <v>24</v>
      </c>
      <c r="K13" s="8">
        <v>70.6</v>
      </c>
      <c r="L13" s="10"/>
    </row>
    <row r="14" s="1" customFormat="1" ht="22.1" customHeight="1" spans="1:12">
      <c r="A14" s="5" t="str">
        <f>"284720210224152120750"</f>
        <v>284720210224152120750</v>
      </c>
      <c r="B14" s="5" t="s">
        <v>9</v>
      </c>
      <c r="C14" s="5" t="str">
        <f>"邓亚南"</f>
        <v>邓亚南</v>
      </c>
      <c r="D14" s="5" t="str">
        <f>"男"</f>
        <v>男</v>
      </c>
      <c r="E14" s="5" t="str">
        <f>"342422198101050194"</f>
        <v>342422198101050194</v>
      </c>
      <c r="F14" s="5" t="str">
        <f>"18697626801"</f>
        <v>18697626801</v>
      </c>
      <c r="G14" s="5" t="s">
        <v>54</v>
      </c>
      <c r="H14" s="6" t="s">
        <v>22</v>
      </c>
      <c r="I14" s="6" t="s">
        <v>55</v>
      </c>
      <c r="J14" s="5" t="s">
        <v>24</v>
      </c>
      <c r="K14" s="8">
        <v>72.4</v>
      </c>
      <c r="L14" s="5"/>
    </row>
    <row r="15" s="1" customFormat="1" ht="22.1" customHeight="1" spans="1:12">
      <c r="A15" s="5" t="str">
        <f>"2847202102270827161133"</f>
        <v>2847202102270827161133</v>
      </c>
      <c r="B15" s="5" t="s">
        <v>9</v>
      </c>
      <c r="C15" s="5" t="str">
        <f>"张云蕾"</f>
        <v>张云蕾</v>
      </c>
      <c r="D15" s="5" t="str">
        <f>"女"</f>
        <v>女</v>
      </c>
      <c r="E15" s="5" t="str">
        <f>"340405199006010625"</f>
        <v>340405199006010625</v>
      </c>
      <c r="F15" s="5" t="str">
        <f>"18155491917"</f>
        <v>18155491917</v>
      </c>
      <c r="G15" s="5" t="s">
        <v>56</v>
      </c>
      <c r="H15" s="6" t="s">
        <v>26</v>
      </c>
      <c r="I15" s="6" t="s">
        <v>32</v>
      </c>
      <c r="J15" s="5" t="s">
        <v>24</v>
      </c>
      <c r="K15" s="8">
        <v>68.8</v>
      </c>
      <c r="L15" s="5"/>
    </row>
    <row r="16" s="1" customFormat="1" ht="22.1" customHeight="1" spans="1:12">
      <c r="A16" s="4" t="s">
        <v>16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17</v>
      </c>
      <c r="I16" s="4" t="s">
        <v>18</v>
      </c>
      <c r="J16" s="4" t="s">
        <v>19</v>
      </c>
      <c r="K16" s="7" t="s">
        <v>96</v>
      </c>
      <c r="L16" s="4" t="s">
        <v>21</v>
      </c>
    </row>
    <row r="17" s="1" customFormat="1" ht="22.1" customHeight="1" spans="1:12">
      <c r="A17" s="5" t="str">
        <f>"284720210224102427605"</f>
        <v>284720210224102427605</v>
      </c>
      <c r="B17" s="5" t="s">
        <v>13</v>
      </c>
      <c r="C17" s="5" t="str">
        <f>"周德龙"</f>
        <v>周德龙</v>
      </c>
      <c r="D17" s="5" t="str">
        <f>"男"</f>
        <v>男</v>
      </c>
      <c r="E17" s="5" t="str">
        <f>"340404198801081210"</f>
        <v>340404198801081210</v>
      </c>
      <c r="F17" s="5" t="str">
        <f>"15005542013"</f>
        <v>15005542013</v>
      </c>
      <c r="G17" s="5" t="s">
        <v>88</v>
      </c>
      <c r="H17" s="6" t="s">
        <v>26</v>
      </c>
      <c r="I17" s="6" t="s">
        <v>65</v>
      </c>
      <c r="J17" s="5" t="s">
        <v>24</v>
      </c>
      <c r="K17" s="8">
        <v>73.4</v>
      </c>
      <c r="L17" s="10"/>
    </row>
    <row r="18" s="1" customFormat="1" ht="22.1" customHeight="1" spans="1:12">
      <c r="A18" s="5" t="str">
        <f>"2847202102252021221117"</f>
        <v>2847202102252021221117</v>
      </c>
      <c r="B18" s="5" t="s">
        <v>13</v>
      </c>
      <c r="C18" s="5" t="str">
        <f>"韩德威"</f>
        <v>韩德威</v>
      </c>
      <c r="D18" s="5" t="str">
        <f>"男"</f>
        <v>男</v>
      </c>
      <c r="E18" s="5" t="str">
        <f>"340404199210100015"</f>
        <v>340404199210100015</v>
      </c>
      <c r="F18" s="5" t="str">
        <f>"15855416309"</f>
        <v>15855416309</v>
      </c>
      <c r="G18" s="5" t="s">
        <v>14</v>
      </c>
      <c r="H18" s="6" t="s">
        <v>26</v>
      </c>
      <c r="I18" s="6" t="s">
        <v>63</v>
      </c>
      <c r="J18" s="5" t="s">
        <v>24</v>
      </c>
      <c r="K18" s="8">
        <v>76.8</v>
      </c>
      <c r="L18" s="10"/>
    </row>
    <row r="19" s="1" customFormat="1" ht="22.1" customHeight="1" spans="1:12">
      <c r="A19" s="5" t="str">
        <f>"284720210224123515670"</f>
        <v>284720210224123515670</v>
      </c>
      <c r="B19" s="5" t="s">
        <v>13</v>
      </c>
      <c r="C19" s="5" t="str">
        <f>"郝林云"</f>
        <v>郝林云</v>
      </c>
      <c r="D19" s="5" t="str">
        <f>"男"</f>
        <v>男</v>
      </c>
      <c r="E19" s="5" t="str">
        <f>"340824199204222216"</f>
        <v>340824199204222216</v>
      </c>
      <c r="F19" s="5" t="str">
        <f>"13655616250"</f>
        <v>13655616250</v>
      </c>
      <c r="G19" s="5" t="s">
        <v>89</v>
      </c>
      <c r="H19" s="6" t="s">
        <v>26</v>
      </c>
      <c r="I19" s="6" t="s">
        <v>61</v>
      </c>
      <c r="J19" s="5" t="s">
        <v>24</v>
      </c>
      <c r="K19" s="8">
        <v>64.8</v>
      </c>
      <c r="L19" s="10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</vt:lpstr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2021-03-03T02:19:00Z</dcterms:created>
  <cp:lastPrinted>2021-03-23T08:48:00Z</cp:lastPrinted>
  <dcterms:modified xsi:type="dcterms:W3CDTF">2021-04-19T07:47:38Z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35739B1717564147AD89125F8446F095</vt:lpwstr>
  </property>
  <property fmtid="{D5CDD505-2E9C-101B-9397-08002B2CF9AE}" pid="3" name="KSOProductBuildVer">
    <vt:lpwstr>2052-11.1.0.10463</vt:lpwstr>
  </property>
</Properties>
</file>