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activeTab="3"/>
  </bookViews>
  <sheets>
    <sheet name="面试人员" sheetId="4" r:id="rId1"/>
    <sheet name="第一组" sheetId="5" r:id="rId2"/>
    <sheet name="第二组" sheetId="6" r:id="rId3"/>
    <sheet name="Sheet1" sheetId="7" r:id="rId4"/>
  </sheets>
  <definedNames>
    <definedName name="_xlnm._FilterDatabase" localSheetId="0" hidden="1">面试人员!$A$2:$O$43</definedName>
  </definedNames>
  <calcPr calcId="144525"/>
</workbook>
</file>

<file path=xl/sharedStrings.xml><?xml version="1.0" encoding="utf-8"?>
<sst xmlns="http://schemas.openxmlformats.org/spreadsheetml/2006/main" count="692" uniqueCount="197">
  <si>
    <t>经开区雇员招聘面试人员</t>
  </si>
  <si>
    <t>序号</t>
  </si>
  <si>
    <t>姓名</t>
  </si>
  <si>
    <t>身份证号码</t>
  </si>
  <si>
    <t>性别</t>
  </si>
  <si>
    <t>联系电话</t>
  </si>
  <si>
    <t>招聘单位</t>
  </si>
  <si>
    <t>岗位代码</t>
  </si>
  <si>
    <t>岗位名称</t>
  </si>
  <si>
    <t>准考证号</t>
  </si>
  <si>
    <t>职业能力测试</t>
  </si>
  <si>
    <t>公共知识</t>
  </si>
  <si>
    <t>笔试成绩</t>
  </si>
  <si>
    <t>考场记录</t>
  </si>
  <si>
    <t>0001</t>
  </si>
  <si>
    <t>杨磊</t>
  </si>
  <si>
    <t>党政办公室</t>
  </si>
  <si>
    <t>5级雇员</t>
  </si>
  <si>
    <t>2022010112</t>
  </si>
  <si>
    <t>第一组</t>
  </si>
  <si>
    <t>0002</t>
  </si>
  <si>
    <t>丁文文</t>
  </si>
  <si>
    <t>2022010102</t>
  </si>
  <si>
    <t>0003</t>
  </si>
  <si>
    <t>李超</t>
  </si>
  <si>
    <t>2022010110</t>
  </si>
  <si>
    <t>0004</t>
  </si>
  <si>
    <t>高燕飞</t>
  </si>
  <si>
    <t>6级雇员</t>
  </si>
  <si>
    <t>2022010116</t>
  </si>
  <si>
    <t>0005</t>
  </si>
  <si>
    <t>方良</t>
  </si>
  <si>
    <t>2022010118</t>
  </si>
  <si>
    <t>0006</t>
  </si>
  <si>
    <t>张越</t>
  </si>
  <si>
    <t>2022010207</t>
  </si>
  <si>
    <t>0007</t>
  </si>
  <si>
    <t>刘扬</t>
  </si>
  <si>
    <t>经济发展局</t>
  </si>
  <si>
    <t>2022010224</t>
  </si>
  <si>
    <t>0008</t>
  </si>
  <si>
    <t>王德</t>
  </si>
  <si>
    <t>2022010218</t>
  </si>
  <si>
    <t>0009</t>
  </si>
  <si>
    <t>张明进</t>
  </si>
  <si>
    <t>2022010223</t>
  </si>
  <si>
    <t>0010</t>
  </si>
  <si>
    <t>关越</t>
  </si>
  <si>
    <t>投资促进局</t>
  </si>
  <si>
    <t>2022010307</t>
  </si>
  <si>
    <t>0011</t>
  </si>
  <si>
    <t>梁峰</t>
  </si>
  <si>
    <t>2022010312</t>
  </si>
  <si>
    <t>补录</t>
  </si>
  <si>
    <t>0012</t>
  </si>
  <si>
    <t>刘江</t>
  </si>
  <si>
    <t>2022010304</t>
  </si>
  <si>
    <t>0013</t>
  </si>
  <si>
    <t>朱梅桂</t>
  </si>
  <si>
    <t>财政局</t>
  </si>
  <si>
    <t>2022010325</t>
  </si>
  <si>
    <t>0014</t>
  </si>
  <si>
    <t>樊静</t>
  </si>
  <si>
    <t>2022010321</t>
  </si>
  <si>
    <t>0015</t>
  </si>
  <si>
    <t>尹欢欢</t>
  </si>
  <si>
    <t>建设发展局</t>
  </si>
  <si>
    <t>7级雇员</t>
  </si>
  <si>
    <t>2022010330</t>
  </si>
  <si>
    <t>0016</t>
  </si>
  <si>
    <t>赵起</t>
  </si>
  <si>
    <t>2022010404</t>
  </si>
  <si>
    <t>0017</t>
  </si>
  <si>
    <t>刘显</t>
  </si>
  <si>
    <t>2022010401</t>
  </si>
  <si>
    <t>0018</t>
  </si>
  <si>
    <t>徐智超</t>
  </si>
  <si>
    <t>2022010403</t>
  </si>
  <si>
    <t>0019</t>
  </si>
  <si>
    <t>王虎喜</t>
  </si>
  <si>
    <t>2022010402</t>
  </si>
  <si>
    <t>0020</t>
  </si>
  <si>
    <t>孙念念</t>
  </si>
  <si>
    <t>社会发展局</t>
  </si>
  <si>
    <t>2022010505</t>
  </si>
  <si>
    <t>第二组</t>
  </si>
  <si>
    <t>0021</t>
  </si>
  <si>
    <t>吴龙生</t>
  </si>
  <si>
    <t>2022010422</t>
  </si>
  <si>
    <t>0022</t>
  </si>
  <si>
    <t>陈全成</t>
  </si>
  <si>
    <t>2022010419</t>
  </si>
  <si>
    <t>0023</t>
  </si>
  <si>
    <t>马亚卓</t>
  </si>
  <si>
    <t>2022010504</t>
  </si>
  <si>
    <t>0024</t>
  </si>
  <si>
    <t>胡明明</t>
  </si>
  <si>
    <t>2022010521</t>
  </si>
  <si>
    <t>0025</t>
  </si>
  <si>
    <t>姚雪儿</t>
  </si>
  <si>
    <t>2022010519</t>
  </si>
  <si>
    <t>0026</t>
  </si>
  <si>
    <t>刘玉洁</t>
  </si>
  <si>
    <t>2022010522</t>
  </si>
  <si>
    <t>0027</t>
  </si>
  <si>
    <t>陆井</t>
  </si>
  <si>
    <t>应急管理局</t>
  </si>
  <si>
    <t>8级雇员</t>
  </si>
  <si>
    <t>2022010602</t>
  </si>
  <si>
    <t>0028</t>
  </si>
  <si>
    <t>马国庆</t>
  </si>
  <si>
    <t>2022010607</t>
  </si>
  <si>
    <t>0029</t>
  </si>
  <si>
    <t>张莹</t>
  </si>
  <si>
    <t>2022010702</t>
  </si>
  <si>
    <t>0030</t>
  </si>
  <si>
    <t>闫雪</t>
  </si>
  <si>
    <t>2022010627</t>
  </si>
  <si>
    <t>0031</t>
  </si>
  <si>
    <t>胡成</t>
  </si>
  <si>
    <t>2022010613</t>
  </si>
  <si>
    <t>0032</t>
  </si>
  <si>
    <t>李远</t>
  </si>
  <si>
    <t>2022010601</t>
  </si>
  <si>
    <t>0033</t>
  </si>
  <si>
    <t>徐梓瑶</t>
  </si>
  <si>
    <t>2022010624</t>
  </si>
  <si>
    <t>0034</t>
  </si>
  <si>
    <t>张涵</t>
  </si>
  <si>
    <t>2022010526</t>
  </si>
  <si>
    <t>0035</t>
  </si>
  <si>
    <t>王献亮</t>
  </si>
  <si>
    <t>2022010628</t>
  </si>
  <si>
    <t>0036</t>
  </si>
  <si>
    <t>朱雨婷</t>
  </si>
  <si>
    <t>2022010612</t>
  </si>
  <si>
    <t>0037</t>
  </si>
  <si>
    <t>吴涛</t>
  </si>
  <si>
    <t>2022010619</t>
  </si>
  <si>
    <t>0038</t>
  </si>
  <si>
    <t>朱昱</t>
  </si>
  <si>
    <t>2022010705</t>
  </si>
  <si>
    <t>0039</t>
  </si>
  <si>
    <t>关志刚</t>
  </si>
  <si>
    <t>重点工程建设管理中心</t>
  </si>
  <si>
    <t>2022010712</t>
  </si>
  <si>
    <t>0040</t>
  </si>
  <si>
    <t>赵汉城</t>
  </si>
  <si>
    <t>2022010710</t>
  </si>
  <si>
    <t>0041</t>
  </si>
  <si>
    <t>宁小弟</t>
  </si>
  <si>
    <t>2022010717</t>
  </si>
  <si>
    <t>抽签号</t>
  </si>
  <si>
    <t>面试成绩</t>
  </si>
  <si>
    <t>总成绩</t>
  </si>
  <si>
    <t>14</t>
  </si>
  <si>
    <t>12</t>
  </si>
  <si>
    <t>7</t>
  </si>
  <si>
    <t>8</t>
  </si>
  <si>
    <t>缺考</t>
  </si>
  <si>
    <t>13</t>
  </si>
  <si>
    <t>5</t>
  </si>
  <si>
    <t>11</t>
  </si>
  <si>
    <t>17</t>
  </si>
  <si>
    <t>10</t>
  </si>
  <si>
    <t>2</t>
  </si>
  <si>
    <t>6</t>
  </si>
  <si>
    <t>16</t>
  </si>
  <si>
    <t>18</t>
  </si>
  <si>
    <t>3</t>
  </si>
  <si>
    <t>15</t>
  </si>
  <si>
    <t>4</t>
  </si>
  <si>
    <t>9</t>
  </si>
  <si>
    <t>1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</si>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</sst>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  <scheme val="major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ajor"/>
    </font>
    <font>
      <sz val="22"/>
      <color theme="1"/>
      <name val="微软雅黑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23" fillId="14" borderId="2" applyNumberFormat="0" applyAlignment="0" applyProtection="0">
      <alignment vertical="center"/>
    </xf>
    <xf numFmtId="0" fontId="24" fillId="15" borderId="7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NumberFormat="1">
      <alignment vertical="center"/>
    </xf>
    <xf numFmtId="49" fontId="4" fillId="4" borderId="1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/>
    </xf>
    <xf numFmtId="0" fontId="7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4"/>
  <sheetViews>
    <sheetView workbookViewId="0">
      <selection activeCell="A2" sqref="$A2:$XFD2"/>
    </sheetView>
  </sheetViews>
  <sheetFormatPr defaultColWidth="9" defaultRowHeight="13.5"/>
  <cols>
    <col min="1" max="1" width="5.38333333333333" style="14" customWidth="1"/>
    <col min="2" max="2" width="7" style="14" customWidth="1"/>
    <col min="3" max="3" width="20.3833333333333" style="14" customWidth="1"/>
    <col min="4" max="4" width="5.625" style="14" customWidth="1"/>
    <col min="5" max="5" width="12.625" style="14" customWidth="1"/>
    <col min="6" max="6" width="22.625" style="14" customWidth="1"/>
    <col min="7" max="8" width="9.88333333333333" style="14" customWidth="1"/>
    <col min="9" max="9" width="11.5" style="14" customWidth="1"/>
    <col min="10" max="13" width="8.625" style="14" customWidth="1"/>
    <col min="14" max="14" width="7" style="14" customWidth="1"/>
    <col min="15" max="16384" width="9" style="14"/>
  </cols>
  <sheetData>
    <row r="1" ht="43" customHeight="1" spans="1:14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ht="27" spans="1:14">
      <c r="A2" s="16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18" t="s">
        <v>10</v>
      </c>
      <c r="K2" s="18" t="s">
        <v>11</v>
      </c>
      <c r="L2" s="18" t="s">
        <v>12</v>
      </c>
      <c r="M2" s="32" t="s">
        <v>13</v>
      </c>
      <c r="N2" s="19"/>
    </row>
    <row r="3" ht="14.25" spans="1:15">
      <c r="A3" s="23" t="s">
        <v>14</v>
      </c>
      <c r="B3" s="8" t="s">
        <v>15</v>
      </c>
      <c r="C3" s="7" t="str">
        <f>"34040319850501165X"</f>
        <v>34040319850501165X</v>
      </c>
      <c r="D3" s="7" t="str">
        <f t="shared" ref="D3:D7" si="0">"男"</f>
        <v>男</v>
      </c>
      <c r="E3" s="7" t="str">
        <f>"13866345221"</f>
        <v>13866345221</v>
      </c>
      <c r="F3" s="7" t="s">
        <v>16</v>
      </c>
      <c r="G3" s="7" t="str">
        <f>"2022001"</f>
        <v>2022001</v>
      </c>
      <c r="H3" s="7" t="s">
        <v>17</v>
      </c>
      <c r="I3" s="8" t="s">
        <v>18</v>
      </c>
      <c r="J3" s="26">
        <v>77.9</v>
      </c>
      <c r="K3" s="26">
        <v>74</v>
      </c>
      <c r="L3" s="26">
        <f>J3*0.5+K3*0.5</f>
        <v>75.95</v>
      </c>
      <c r="M3" s="33">
        <v>1</v>
      </c>
      <c r="N3" s="34" t="s">
        <v>19</v>
      </c>
      <c r="O3" s="28"/>
    </row>
    <row r="4" ht="14.25" spans="1:14">
      <c r="A4" s="23" t="s">
        <v>20</v>
      </c>
      <c r="B4" s="8" t="s">
        <v>21</v>
      </c>
      <c r="C4" s="7" t="str">
        <f>"320722198504260031"</f>
        <v>320722198504260031</v>
      </c>
      <c r="D4" s="7" t="str">
        <f t="shared" si="0"/>
        <v>男</v>
      </c>
      <c r="E4" s="7" t="str">
        <f>"13004008079"</f>
        <v>13004008079</v>
      </c>
      <c r="F4" s="7" t="s">
        <v>16</v>
      </c>
      <c r="G4" s="7" t="str">
        <f>"2022001"</f>
        <v>2022001</v>
      </c>
      <c r="H4" s="7" t="s">
        <v>17</v>
      </c>
      <c r="I4" s="8" t="s">
        <v>22</v>
      </c>
      <c r="J4" s="26">
        <v>78.7</v>
      </c>
      <c r="K4" s="26">
        <v>73</v>
      </c>
      <c r="L4" s="26">
        <f>J4*0.5+K4*0.5</f>
        <v>75.85</v>
      </c>
      <c r="M4" s="33">
        <v>2</v>
      </c>
      <c r="N4" s="34" t="s">
        <v>19</v>
      </c>
    </row>
    <row r="5" ht="14.25" spans="1:14">
      <c r="A5" s="23" t="s">
        <v>23</v>
      </c>
      <c r="B5" s="8" t="s">
        <v>24</v>
      </c>
      <c r="C5" s="7" t="str">
        <f>"340406198911023452"</f>
        <v>340406198911023452</v>
      </c>
      <c r="D5" s="7" t="str">
        <f t="shared" si="0"/>
        <v>男</v>
      </c>
      <c r="E5" s="7" t="str">
        <f>"18725547933"</f>
        <v>18725547933</v>
      </c>
      <c r="F5" s="7" t="s">
        <v>16</v>
      </c>
      <c r="G5" s="7" t="str">
        <f>"2022001"</f>
        <v>2022001</v>
      </c>
      <c r="H5" s="7" t="s">
        <v>17</v>
      </c>
      <c r="I5" s="8" t="s">
        <v>25</v>
      </c>
      <c r="J5" s="26">
        <v>78.4</v>
      </c>
      <c r="K5" s="26">
        <v>70.5</v>
      </c>
      <c r="L5" s="26">
        <f>J5*0.5+K5*0.5</f>
        <v>74.45</v>
      </c>
      <c r="M5" s="33">
        <v>3</v>
      </c>
      <c r="N5" s="34" t="s">
        <v>19</v>
      </c>
    </row>
    <row r="6" ht="14.25" spans="1:14">
      <c r="A6" s="23" t="s">
        <v>26</v>
      </c>
      <c r="B6" s="8" t="s">
        <v>27</v>
      </c>
      <c r="C6" s="7" t="str">
        <f>"340421198911242093"</f>
        <v>340421198911242093</v>
      </c>
      <c r="D6" s="7" t="str">
        <f t="shared" si="0"/>
        <v>男</v>
      </c>
      <c r="E6" s="7" t="str">
        <f>"18255815872"</f>
        <v>18255815872</v>
      </c>
      <c r="F6" s="7" t="s">
        <v>16</v>
      </c>
      <c r="G6" s="7" t="str">
        <f t="shared" ref="G6:G8" si="1">"2022002"</f>
        <v>2022002</v>
      </c>
      <c r="H6" s="7" t="s">
        <v>28</v>
      </c>
      <c r="I6" s="8" t="s">
        <v>29</v>
      </c>
      <c r="J6" s="26">
        <v>83.2</v>
      </c>
      <c r="K6" s="26">
        <v>78.5</v>
      </c>
      <c r="L6" s="26">
        <f>J6*0.5+K6*0.5</f>
        <v>80.85</v>
      </c>
      <c r="M6" s="33">
        <v>1</v>
      </c>
      <c r="N6" s="34" t="s">
        <v>19</v>
      </c>
    </row>
    <row r="7" ht="14.25" spans="1:14">
      <c r="A7" s="23" t="s">
        <v>30</v>
      </c>
      <c r="B7" s="8" t="s">
        <v>31</v>
      </c>
      <c r="C7" s="7" t="str">
        <f>"34040219840121101X"</f>
        <v>34040219840121101X</v>
      </c>
      <c r="D7" s="7" t="str">
        <f t="shared" si="0"/>
        <v>男</v>
      </c>
      <c r="E7" s="7" t="str">
        <f>"18105545550"</f>
        <v>18105545550</v>
      </c>
      <c r="F7" s="7" t="s">
        <v>16</v>
      </c>
      <c r="G7" s="7" t="str">
        <f t="shared" si="1"/>
        <v>2022002</v>
      </c>
      <c r="H7" s="7" t="s">
        <v>28</v>
      </c>
      <c r="I7" s="8" t="s">
        <v>32</v>
      </c>
      <c r="J7" s="26">
        <v>82.6</v>
      </c>
      <c r="K7" s="26">
        <v>78</v>
      </c>
      <c r="L7" s="26">
        <f>J7*0.5+K7*0.5</f>
        <v>80.3</v>
      </c>
      <c r="M7" s="33">
        <v>2</v>
      </c>
      <c r="N7" s="34" t="s">
        <v>19</v>
      </c>
    </row>
    <row r="8" ht="14.25" spans="1:14">
      <c r="A8" s="23" t="s">
        <v>33</v>
      </c>
      <c r="B8" s="8" t="s">
        <v>34</v>
      </c>
      <c r="C8" s="7" t="str">
        <f>"340404198910160620"</f>
        <v>340404198910160620</v>
      </c>
      <c r="D8" s="7" t="str">
        <f>"女"</f>
        <v>女</v>
      </c>
      <c r="E8" s="7" t="str">
        <f>"18297629863"</f>
        <v>18297629863</v>
      </c>
      <c r="F8" s="7" t="s">
        <v>16</v>
      </c>
      <c r="G8" s="7" t="str">
        <f t="shared" si="1"/>
        <v>2022002</v>
      </c>
      <c r="H8" s="7" t="s">
        <v>28</v>
      </c>
      <c r="I8" s="8" t="s">
        <v>35</v>
      </c>
      <c r="J8" s="26">
        <v>79.6</v>
      </c>
      <c r="K8" s="26">
        <v>79.5</v>
      </c>
      <c r="L8" s="26">
        <f t="shared" ref="L8:L14" si="2">J8*0.5+K8*0.5</f>
        <v>79.55</v>
      </c>
      <c r="M8" s="33">
        <v>3</v>
      </c>
      <c r="N8" s="34" t="s">
        <v>19</v>
      </c>
    </row>
    <row r="9" ht="14.25" spans="1:14">
      <c r="A9" s="23" t="s">
        <v>36</v>
      </c>
      <c r="B9" s="11" t="s">
        <v>37</v>
      </c>
      <c r="C9" s="10" t="str">
        <f>"340403199011160027"</f>
        <v>340403199011160027</v>
      </c>
      <c r="D9" s="10" t="str">
        <f>"女"</f>
        <v>女</v>
      </c>
      <c r="E9" s="10" t="str">
        <f>"13339187092"</f>
        <v>13339187092</v>
      </c>
      <c r="F9" s="10" t="s">
        <v>38</v>
      </c>
      <c r="G9" s="10" t="str">
        <f t="shared" ref="G9:G11" si="3">"2022003"</f>
        <v>2022003</v>
      </c>
      <c r="H9" s="10" t="s">
        <v>17</v>
      </c>
      <c r="I9" s="11" t="s">
        <v>39</v>
      </c>
      <c r="J9" s="20">
        <v>83.3</v>
      </c>
      <c r="K9" s="20">
        <v>76.5</v>
      </c>
      <c r="L9" s="20">
        <f t="shared" si="2"/>
        <v>79.9</v>
      </c>
      <c r="M9" s="21">
        <v>1</v>
      </c>
      <c r="N9" s="34" t="s">
        <v>19</v>
      </c>
    </row>
    <row r="10" ht="14.25" spans="1:14">
      <c r="A10" s="23" t="s">
        <v>40</v>
      </c>
      <c r="B10" s="11" t="s">
        <v>41</v>
      </c>
      <c r="C10" s="10" t="str">
        <f>"340421198806074673"</f>
        <v>340421198806074673</v>
      </c>
      <c r="D10" s="10" t="str">
        <f t="shared" ref="D10:D14" si="4">"男"</f>
        <v>男</v>
      </c>
      <c r="E10" s="10" t="str">
        <f>"15755450072"</f>
        <v>15755450072</v>
      </c>
      <c r="F10" s="10" t="s">
        <v>38</v>
      </c>
      <c r="G10" s="10" t="str">
        <f t="shared" si="3"/>
        <v>2022003</v>
      </c>
      <c r="H10" s="10" t="s">
        <v>17</v>
      </c>
      <c r="I10" s="11" t="s">
        <v>42</v>
      </c>
      <c r="J10" s="20">
        <v>76</v>
      </c>
      <c r="K10" s="20">
        <v>76</v>
      </c>
      <c r="L10" s="20">
        <f t="shared" si="2"/>
        <v>76</v>
      </c>
      <c r="M10" s="21">
        <v>2</v>
      </c>
      <c r="N10" s="34" t="s">
        <v>19</v>
      </c>
    </row>
    <row r="11" ht="14.25" spans="1:14">
      <c r="A11" s="23" t="s">
        <v>43</v>
      </c>
      <c r="B11" s="11" t="s">
        <v>44</v>
      </c>
      <c r="C11" s="10" t="str">
        <f>"340406199005062219"</f>
        <v>340406199005062219</v>
      </c>
      <c r="D11" s="10" t="str">
        <f t="shared" si="4"/>
        <v>男</v>
      </c>
      <c r="E11" s="10" t="str">
        <f>"15755443867"</f>
        <v>15755443867</v>
      </c>
      <c r="F11" s="10" t="s">
        <v>38</v>
      </c>
      <c r="G11" s="10" t="str">
        <f t="shared" si="3"/>
        <v>2022003</v>
      </c>
      <c r="H11" s="10" t="s">
        <v>17</v>
      </c>
      <c r="I11" s="11" t="s">
        <v>45</v>
      </c>
      <c r="J11" s="20">
        <v>73.7</v>
      </c>
      <c r="K11" s="20">
        <v>75</v>
      </c>
      <c r="L11" s="20">
        <f t="shared" si="2"/>
        <v>74.35</v>
      </c>
      <c r="M11" s="21">
        <v>3</v>
      </c>
      <c r="N11" s="34" t="s">
        <v>19</v>
      </c>
    </row>
    <row r="12" ht="14.25" spans="1:14">
      <c r="A12" s="23" t="s">
        <v>46</v>
      </c>
      <c r="B12" s="11" t="s">
        <v>47</v>
      </c>
      <c r="C12" s="10" t="str">
        <f>"340402199201160216"</f>
        <v>340402199201160216</v>
      </c>
      <c r="D12" s="10" t="str">
        <f t="shared" si="4"/>
        <v>男</v>
      </c>
      <c r="E12" s="10" t="str">
        <f>"19966577771"</f>
        <v>19966577771</v>
      </c>
      <c r="F12" s="10" t="s">
        <v>48</v>
      </c>
      <c r="G12" s="10" t="str">
        <f t="shared" ref="G12:G14" si="5">"2022005"</f>
        <v>2022005</v>
      </c>
      <c r="H12" s="10" t="s">
        <v>28</v>
      </c>
      <c r="I12" s="11" t="s">
        <v>49</v>
      </c>
      <c r="J12" s="20">
        <v>76.3</v>
      </c>
      <c r="K12" s="20">
        <v>71.5</v>
      </c>
      <c r="L12" s="20">
        <f t="shared" si="2"/>
        <v>73.9</v>
      </c>
      <c r="M12" s="21">
        <v>2</v>
      </c>
      <c r="N12" s="34" t="s">
        <v>19</v>
      </c>
    </row>
    <row r="13" ht="14.25" spans="1:14">
      <c r="A13" s="23" t="s">
        <v>50</v>
      </c>
      <c r="B13" s="11" t="s">
        <v>51</v>
      </c>
      <c r="C13" s="10" t="str">
        <f>"340403198708192630"</f>
        <v>340403198708192630</v>
      </c>
      <c r="D13" s="10" t="str">
        <f t="shared" si="4"/>
        <v>男</v>
      </c>
      <c r="E13" s="10" t="str">
        <f>"18655475858"</f>
        <v>18655475858</v>
      </c>
      <c r="F13" s="10" t="s">
        <v>48</v>
      </c>
      <c r="G13" s="10" t="str">
        <f t="shared" si="5"/>
        <v>2022005</v>
      </c>
      <c r="H13" s="10" t="s">
        <v>28</v>
      </c>
      <c r="I13" s="11" t="s">
        <v>52</v>
      </c>
      <c r="J13" s="20">
        <v>71.7</v>
      </c>
      <c r="K13" s="20">
        <v>69</v>
      </c>
      <c r="L13" s="20">
        <f t="shared" si="2"/>
        <v>70.35</v>
      </c>
      <c r="M13" s="19" t="s">
        <v>53</v>
      </c>
      <c r="N13" s="34" t="s">
        <v>19</v>
      </c>
    </row>
    <row r="14" ht="14.25" spans="1:14">
      <c r="A14" s="23" t="s">
        <v>54</v>
      </c>
      <c r="B14" s="12" t="s">
        <v>55</v>
      </c>
      <c r="C14" s="10" t="str">
        <f>"340403199504250012"</f>
        <v>340403199504250012</v>
      </c>
      <c r="D14" s="10" t="str">
        <f t="shared" si="4"/>
        <v>男</v>
      </c>
      <c r="E14" s="10" t="str">
        <f>"19966441995"</f>
        <v>19966441995</v>
      </c>
      <c r="F14" s="10" t="s">
        <v>48</v>
      </c>
      <c r="G14" s="10" t="str">
        <f t="shared" si="5"/>
        <v>2022005</v>
      </c>
      <c r="H14" s="10" t="s">
        <v>28</v>
      </c>
      <c r="I14" s="12" t="s">
        <v>56</v>
      </c>
      <c r="J14" s="30">
        <v>80.9</v>
      </c>
      <c r="K14" s="30">
        <v>62</v>
      </c>
      <c r="L14" s="30">
        <f t="shared" si="2"/>
        <v>71.45</v>
      </c>
      <c r="M14" s="19" t="s">
        <v>53</v>
      </c>
      <c r="N14" s="34" t="s">
        <v>19</v>
      </c>
    </row>
    <row r="15" ht="14.25" spans="1:14">
      <c r="A15" s="23" t="s">
        <v>57</v>
      </c>
      <c r="B15" s="11" t="s">
        <v>58</v>
      </c>
      <c r="C15" s="10" t="str">
        <f>"340421198804042424"</f>
        <v>340421198804042424</v>
      </c>
      <c r="D15" s="10" t="str">
        <f>"女"</f>
        <v>女</v>
      </c>
      <c r="E15" s="10" t="str">
        <f>"15055427959"</f>
        <v>15055427959</v>
      </c>
      <c r="F15" s="10" t="s">
        <v>59</v>
      </c>
      <c r="G15" s="10" t="str">
        <f>"2022006"</f>
        <v>2022006</v>
      </c>
      <c r="H15" s="10" t="s">
        <v>17</v>
      </c>
      <c r="I15" s="11" t="s">
        <v>60</v>
      </c>
      <c r="J15" s="20">
        <v>79.7</v>
      </c>
      <c r="K15" s="20">
        <v>79</v>
      </c>
      <c r="L15" s="20">
        <f t="shared" ref="L15:L33" si="6">J15*0.5+K15*0.5</f>
        <v>79.35</v>
      </c>
      <c r="M15" s="21">
        <v>1</v>
      </c>
      <c r="N15" s="34" t="s">
        <v>19</v>
      </c>
    </row>
    <row r="16" ht="14.25" spans="1:14">
      <c r="A16" s="23" t="s">
        <v>61</v>
      </c>
      <c r="B16" s="11" t="s">
        <v>62</v>
      </c>
      <c r="C16" s="10" t="str">
        <f>"340421198710061026"</f>
        <v>340421198710061026</v>
      </c>
      <c r="D16" s="10" t="str">
        <f>"女"</f>
        <v>女</v>
      </c>
      <c r="E16" s="10" t="str">
        <f>"15601913278"</f>
        <v>15601913278</v>
      </c>
      <c r="F16" s="10" t="s">
        <v>59</v>
      </c>
      <c r="G16" s="10" t="str">
        <f>"2022006"</f>
        <v>2022006</v>
      </c>
      <c r="H16" s="10" t="s">
        <v>17</v>
      </c>
      <c r="I16" s="11" t="s">
        <v>63</v>
      </c>
      <c r="J16" s="20">
        <v>78.3</v>
      </c>
      <c r="K16" s="20">
        <v>71.5</v>
      </c>
      <c r="L16" s="20">
        <f t="shared" si="6"/>
        <v>74.9</v>
      </c>
      <c r="M16" s="21">
        <v>3</v>
      </c>
      <c r="N16" s="34" t="s">
        <v>19</v>
      </c>
    </row>
    <row r="17" ht="14.25" spans="1:14">
      <c r="A17" s="23" t="s">
        <v>64</v>
      </c>
      <c r="B17" s="11" t="s">
        <v>65</v>
      </c>
      <c r="C17" s="10" t="str">
        <f>"340321198812293455"</f>
        <v>340321198812293455</v>
      </c>
      <c r="D17" s="10" t="str">
        <f>"男"</f>
        <v>男</v>
      </c>
      <c r="E17" s="10" t="str">
        <f>"18155281753"</f>
        <v>18155281753</v>
      </c>
      <c r="F17" s="10" t="s">
        <v>66</v>
      </c>
      <c r="G17" s="10" t="str">
        <f>"2022008"</f>
        <v>2022008</v>
      </c>
      <c r="H17" s="10" t="s">
        <v>67</v>
      </c>
      <c r="I17" s="11" t="s">
        <v>68</v>
      </c>
      <c r="J17" s="20">
        <v>79.9</v>
      </c>
      <c r="K17" s="20">
        <v>70</v>
      </c>
      <c r="L17" s="20">
        <f t="shared" si="6"/>
        <v>74.95</v>
      </c>
      <c r="M17" s="21">
        <v>1</v>
      </c>
      <c r="N17" s="34" t="s">
        <v>19</v>
      </c>
    </row>
    <row r="18" ht="14.25" spans="1:14">
      <c r="A18" s="23" t="s">
        <v>69</v>
      </c>
      <c r="B18" s="11" t="s">
        <v>70</v>
      </c>
      <c r="C18" s="10" t="str">
        <f>"340403198310141614"</f>
        <v>340403198310141614</v>
      </c>
      <c r="D18" s="10" t="str">
        <f>"男"</f>
        <v>男</v>
      </c>
      <c r="E18" s="10" t="str">
        <f>"13721130096"</f>
        <v>13721130096</v>
      </c>
      <c r="F18" s="10" t="s">
        <v>66</v>
      </c>
      <c r="G18" s="10" t="str">
        <f>"2022008"</f>
        <v>2022008</v>
      </c>
      <c r="H18" s="10" t="s">
        <v>67</v>
      </c>
      <c r="I18" s="11" t="s">
        <v>71</v>
      </c>
      <c r="J18" s="20">
        <v>75</v>
      </c>
      <c r="K18" s="20">
        <v>68.5</v>
      </c>
      <c r="L18" s="20">
        <f t="shared" si="6"/>
        <v>71.75</v>
      </c>
      <c r="M18" s="21">
        <v>2</v>
      </c>
      <c r="N18" s="34" t="s">
        <v>19</v>
      </c>
    </row>
    <row r="19" ht="14.25" spans="1:14">
      <c r="A19" s="23" t="s">
        <v>72</v>
      </c>
      <c r="B19" s="11" t="s">
        <v>73</v>
      </c>
      <c r="C19" s="10" t="str">
        <f>"341225198810121554"</f>
        <v>341225198810121554</v>
      </c>
      <c r="D19" s="10" t="str">
        <f>"男"</f>
        <v>男</v>
      </c>
      <c r="E19" s="10" t="str">
        <f>"18656276623"</f>
        <v>18656276623</v>
      </c>
      <c r="F19" s="10" t="s">
        <v>66</v>
      </c>
      <c r="G19" s="10" t="str">
        <f>"2022008"</f>
        <v>2022008</v>
      </c>
      <c r="H19" s="10" t="s">
        <v>67</v>
      </c>
      <c r="I19" s="11" t="s">
        <v>74</v>
      </c>
      <c r="J19" s="20">
        <v>67.1</v>
      </c>
      <c r="K19" s="20">
        <v>73</v>
      </c>
      <c r="L19" s="20">
        <f t="shared" si="6"/>
        <v>70.05</v>
      </c>
      <c r="M19" s="21">
        <v>3</v>
      </c>
      <c r="N19" s="34" t="s">
        <v>19</v>
      </c>
    </row>
    <row r="20" ht="14.25" spans="1:14">
      <c r="A20" s="23" t="s">
        <v>75</v>
      </c>
      <c r="B20" s="11" t="s">
        <v>76</v>
      </c>
      <c r="C20" s="10" t="str">
        <f>"340403199012031817"</f>
        <v>340403199012031817</v>
      </c>
      <c r="D20" s="10" t="str">
        <f>"男"</f>
        <v>男</v>
      </c>
      <c r="E20" s="10" t="str">
        <f>"13135512201"</f>
        <v>13135512201</v>
      </c>
      <c r="F20" s="10" t="s">
        <v>66</v>
      </c>
      <c r="G20" s="10" t="str">
        <f>"2022008"</f>
        <v>2022008</v>
      </c>
      <c r="H20" s="10" t="s">
        <v>67</v>
      </c>
      <c r="I20" s="11" t="s">
        <v>77</v>
      </c>
      <c r="J20" s="20">
        <v>72.4</v>
      </c>
      <c r="K20" s="20">
        <v>66.5</v>
      </c>
      <c r="L20" s="20">
        <f t="shared" si="6"/>
        <v>69.45</v>
      </c>
      <c r="M20" s="21">
        <v>4</v>
      </c>
      <c r="N20" s="34" t="s">
        <v>19</v>
      </c>
    </row>
    <row r="21" ht="14.25" spans="1:14">
      <c r="A21" s="23" t="s">
        <v>78</v>
      </c>
      <c r="B21" s="11" t="s">
        <v>79</v>
      </c>
      <c r="C21" s="10" t="str">
        <f>"340403198710220610"</f>
        <v>340403198710220610</v>
      </c>
      <c r="D21" s="10" t="str">
        <f>"男"</f>
        <v>男</v>
      </c>
      <c r="E21" s="10" t="str">
        <f>"15242280212"</f>
        <v>15242280212</v>
      </c>
      <c r="F21" s="10" t="s">
        <v>66</v>
      </c>
      <c r="G21" s="10" t="str">
        <f>"2022008"</f>
        <v>2022008</v>
      </c>
      <c r="H21" s="10" t="s">
        <v>67</v>
      </c>
      <c r="I21" s="11" t="s">
        <v>80</v>
      </c>
      <c r="J21" s="20">
        <v>68.4</v>
      </c>
      <c r="K21" s="20">
        <v>69</v>
      </c>
      <c r="L21" s="20">
        <f t="shared" si="6"/>
        <v>68.7</v>
      </c>
      <c r="M21" s="21">
        <v>6</v>
      </c>
      <c r="N21" s="34" t="s">
        <v>19</v>
      </c>
    </row>
    <row r="22" ht="14.25" spans="1:15">
      <c r="A22" s="17" t="s">
        <v>81</v>
      </c>
      <c r="B22" s="11" t="s">
        <v>82</v>
      </c>
      <c r="C22" s="10" t="str">
        <f>"34162119910902006X"</f>
        <v>34162119910902006X</v>
      </c>
      <c r="D22" s="10" t="str">
        <f t="shared" ref="D22:D28" si="7">"女"</f>
        <v>女</v>
      </c>
      <c r="E22" s="10" t="str">
        <f>"15222919201"</f>
        <v>15222919201</v>
      </c>
      <c r="F22" s="10" t="s">
        <v>83</v>
      </c>
      <c r="G22" s="10" t="str">
        <f t="shared" ref="G22:G25" si="8">"2022009"</f>
        <v>2022009</v>
      </c>
      <c r="H22" s="10" t="s">
        <v>17</v>
      </c>
      <c r="I22" s="11" t="s">
        <v>84</v>
      </c>
      <c r="J22" s="20">
        <v>79.9</v>
      </c>
      <c r="K22" s="20">
        <v>77.5</v>
      </c>
      <c r="L22" s="20">
        <f t="shared" si="6"/>
        <v>78.7</v>
      </c>
      <c r="M22" s="21">
        <v>1</v>
      </c>
      <c r="N22" s="35" t="s">
        <v>85</v>
      </c>
      <c r="O22" s="36"/>
    </row>
    <row r="23" ht="14.25" spans="1:15">
      <c r="A23" s="17" t="s">
        <v>86</v>
      </c>
      <c r="B23" s="11" t="s">
        <v>87</v>
      </c>
      <c r="C23" s="10" t="str">
        <f>"340403198805052832"</f>
        <v>340403198805052832</v>
      </c>
      <c r="D23" s="10" t="str">
        <f t="shared" ref="D23:D26" si="9">"男"</f>
        <v>男</v>
      </c>
      <c r="E23" s="10" t="str">
        <f>"15055436377"</f>
        <v>15055436377</v>
      </c>
      <c r="F23" s="10" t="s">
        <v>83</v>
      </c>
      <c r="G23" s="10" t="str">
        <f t="shared" si="8"/>
        <v>2022009</v>
      </c>
      <c r="H23" s="10" t="s">
        <v>17</v>
      </c>
      <c r="I23" s="11" t="s">
        <v>88</v>
      </c>
      <c r="J23" s="20">
        <v>81.3</v>
      </c>
      <c r="K23" s="20">
        <v>75.5</v>
      </c>
      <c r="L23" s="20">
        <f t="shared" si="6"/>
        <v>78.4</v>
      </c>
      <c r="M23" s="21">
        <v>2</v>
      </c>
      <c r="N23" s="35" t="s">
        <v>85</v>
      </c>
      <c r="O23" s="37"/>
    </row>
    <row r="24" ht="14.25" spans="1:15">
      <c r="A24" s="17" t="s">
        <v>89</v>
      </c>
      <c r="B24" s="11" t="s">
        <v>90</v>
      </c>
      <c r="C24" s="10" t="str">
        <f>"340403199102172410"</f>
        <v>340403199102172410</v>
      </c>
      <c r="D24" s="10" t="str">
        <f t="shared" si="9"/>
        <v>男</v>
      </c>
      <c r="E24" s="10" t="str">
        <f>"18755418063"</f>
        <v>18755418063</v>
      </c>
      <c r="F24" s="10" t="s">
        <v>83</v>
      </c>
      <c r="G24" s="10" t="str">
        <f t="shared" si="8"/>
        <v>2022009</v>
      </c>
      <c r="H24" s="10" t="s">
        <v>17</v>
      </c>
      <c r="I24" s="11" t="s">
        <v>91</v>
      </c>
      <c r="J24" s="20">
        <v>81.6</v>
      </c>
      <c r="K24" s="20">
        <v>71</v>
      </c>
      <c r="L24" s="20">
        <f t="shared" si="6"/>
        <v>76.3</v>
      </c>
      <c r="M24" s="21">
        <v>3</v>
      </c>
      <c r="N24" s="35" t="s">
        <v>85</v>
      </c>
      <c r="O24" s="37"/>
    </row>
    <row r="25" ht="14.25" spans="1:15">
      <c r="A25" s="17" t="s">
        <v>92</v>
      </c>
      <c r="B25" s="11" t="s">
        <v>93</v>
      </c>
      <c r="C25" s="10" t="str">
        <f>"340121199401201900"</f>
        <v>340121199401201900</v>
      </c>
      <c r="D25" s="10" t="str">
        <f t="shared" si="7"/>
        <v>女</v>
      </c>
      <c r="E25" s="10" t="str">
        <f>"18755436078"</f>
        <v>18755436078</v>
      </c>
      <c r="F25" s="10" t="s">
        <v>83</v>
      </c>
      <c r="G25" s="10" t="str">
        <f t="shared" si="8"/>
        <v>2022009</v>
      </c>
      <c r="H25" s="10" t="s">
        <v>17</v>
      </c>
      <c r="I25" s="11" t="s">
        <v>94</v>
      </c>
      <c r="J25" s="20">
        <v>74.6</v>
      </c>
      <c r="K25" s="20">
        <v>78</v>
      </c>
      <c r="L25" s="20">
        <f t="shared" si="6"/>
        <v>76.3</v>
      </c>
      <c r="M25" s="21">
        <v>4</v>
      </c>
      <c r="N25" s="35" t="s">
        <v>85</v>
      </c>
      <c r="O25" s="37"/>
    </row>
    <row r="26" ht="14.25" spans="1:14">
      <c r="A26" s="17" t="s">
        <v>95</v>
      </c>
      <c r="B26" s="11" t="s">
        <v>96</v>
      </c>
      <c r="C26" s="10" t="str">
        <f>"340403199203010891"</f>
        <v>340403199203010891</v>
      </c>
      <c r="D26" s="10" t="str">
        <f t="shared" si="9"/>
        <v>男</v>
      </c>
      <c r="E26" s="10" t="str">
        <f>"15155418265"</f>
        <v>15155418265</v>
      </c>
      <c r="F26" s="10" t="s">
        <v>83</v>
      </c>
      <c r="G26" s="10" t="str">
        <f t="shared" ref="G26:G28" si="10">"2022010"</f>
        <v>2022010</v>
      </c>
      <c r="H26" s="10" t="s">
        <v>67</v>
      </c>
      <c r="I26" s="11" t="s">
        <v>97</v>
      </c>
      <c r="J26" s="20">
        <v>72.3</v>
      </c>
      <c r="K26" s="20">
        <v>70.5</v>
      </c>
      <c r="L26" s="20">
        <f t="shared" si="6"/>
        <v>71.4</v>
      </c>
      <c r="M26" s="21">
        <v>1</v>
      </c>
      <c r="N26" s="35" t="s">
        <v>85</v>
      </c>
    </row>
    <row r="27" ht="14.25" spans="1:14">
      <c r="A27" s="17" t="s">
        <v>98</v>
      </c>
      <c r="B27" s="11" t="s">
        <v>99</v>
      </c>
      <c r="C27" s="10" t="str">
        <f>"340402199307301224"</f>
        <v>340402199307301224</v>
      </c>
      <c r="D27" s="10" t="str">
        <f t="shared" si="7"/>
        <v>女</v>
      </c>
      <c r="E27" s="10" t="str">
        <f>"17621205910"</f>
        <v>17621205910</v>
      </c>
      <c r="F27" s="10" t="s">
        <v>83</v>
      </c>
      <c r="G27" s="10" t="str">
        <f t="shared" si="10"/>
        <v>2022010</v>
      </c>
      <c r="H27" s="10" t="s">
        <v>67</v>
      </c>
      <c r="I27" s="11" t="s">
        <v>100</v>
      </c>
      <c r="J27" s="20">
        <v>66.5</v>
      </c>
      <c r="K27" s="20">
        <v>69</v>
      </c>
      <c r="L27" s="20">
        <f t="shared" si="6"/>
        <v>67.75</v>
      </c>
      <c r="M27" s="21">
        <v>2</v>
      </c>
      <c r="N27" s="35" t="s">
        <v>85</v>
      </c>
    </row>
    <row r="28" ht="14.25" spans="1:14">
      <c r="A28" s="17" t="s">
        <v>101</v>
      </c>
      <c r="B28" s="11" t="s">
        <v>102</v>
      </c>
      <c r="C28" s="10" t="str">
        <f>"340402198806140029"</f>
        <v>340402198806140029</v>
      </c>
      <c r="D28" s="10" t="str">
        <f t="shared" si="7"/>
        <v>女</v>
      </c>
      <c r="E28" s="10" t="str">
        <f>"13616718046"</f>
        <v>13616718046</v>
      </c>
      <c r="F28" s="10" t="s">
        <v>83</v>
      </c>
      <c r="G28" s="10" t="str">
        <f t="shared" si="10"/>
        <v>2022010</v>
      </c>
      <c r="H28" s="10" t="s">
        <v>67</v>
      </c>
      <c r="I28" s="11" t="s">
        <v>103</v>
      </c>
      <c r="J28" s="20">
        <v>64.7</v>
      </c>
      <c r="K28" s="20">
        <v>69</v>
      </c>
      <c r="L28" s="20">
        <f t="shared" si="6"/>
        <v>66.85</v>
      </c>
      <c r="M28" s="21">
        <v>3</v>
      </c>
      <c r="N28" s="35" t="s">
        <v>85</v>
      </c>
    </row>
    <row r="29" ht="14.25" spans="1:14">
      <c r="A29" s="17" t="s">
        <v>104</v>
      </c>
      <c r="B29" s="11" t="s">
        <v>105</v>
      </c>
      <c r="C29" s="10" t="str">
        <f>"340121199804028217"</f>
        <v>340121199804028217</v>
      </c>
      <c r="D29" s="10" t="str">
        <f>"男"</f>
        <v>男</v>
      </c>
      <c r="E29" s="10" t="str">
        <f>"13637296785"</f>
        <v>13637296785</v>
      </c>
      <c r="F29" s="10" t="s">
        <v>106</v>
      </c>
      <c r="G29" s="10" t="str">
        <f>"2022011"</f>
        <v>2022011</v>
      </c>
      <c r="H29" s="10" t="s">
        <v>107</v>
      </c>
      <c r="I29" s="11" t="s">
        <v>108</v>
      </c>
      <c r="J29" s="20">
        <v>81.2</v>
      </c>
      <c r="K29" s="20">
        <v>78</v>
      </c>
      <c r="L29" s="20">
        <f t="shared" si="6"/>
        <v>79.6</v>
      </c>
      <c r="M29" s="21">
        <v>1</v>
      </c>
      <c r="N29" s="35" t="s">
        <v>85</v>
      </c>
    </row>
    <row r="30" ht="14.25" spans="1:14">
      <c r="A30" s="17" t="s">
        <v>109</v>
      </c>
      <c r="B30" s="11" t="s">
        <v>110</v>
      </c>
      <c r="C30" s="10" t="str">
        <f>"341224199404283513"</f>
        <v>341224199404283513</v>
      </c>
      <c r="D30" s="10" t="str">
        <f>"男"</f>
        <v>男</v>
      </c>
      <c r="E30" s="10" t="str">
        <f>"19156542081"</f>
        <v>19156542081</v>
      </c>
      <c r="F30" s="10" t="s">
        <v>106</v>
      </c>
      <c r="G30" s="10" t="str">
        <f>"2022011"</f>
        <v>2022011</v>
      </c>
      <c r="H30" s="10" t="s">
        <v>107</v>
      </c>
      <c r="I30" s="11" t="s">
        <v>111</v>
      </c>
      <c r="J30" s="20">
        <v>82.6</v>
      </c>
      <c r="K30" s="20">
        <v>75</v>
      </c>
      <c r="L30" s="20">
        <f t="shared" si="6"/>
        <v>78.8</v>
      </c>
      <c r="M30" s="21">
        <v>2</v>
      </c>
      <c r="N30" s="35" t="s">
        <v>85</v>
      </c>
    </row>
    <row r="31" ht="14.25" spans="1:14">
      <c r="A31" s="17" t="s">
        <v>112</v>
      </c>
      <c r="B31" s="11" t="s">
        <v>113</v>
      </c>
      <c r="C31" s="10" t="str">
        <f>"340405199802170427"</f>
        <v>340405199802170427</v>
      </c>
      <c r="D31" s="10" t="str">
        <f>"女"</f>
        <v>女</v>
      </c>
      <c r="E31" s="10" t="str">
        <f>"17856178545"</f>
        <v>17856178545</v>
      </c>
      <c r="F31" s="10" t="s">
        <v>106</v>
      </c>
      <c r="G31" s="10" t="str">
        <f>"2022011"</f>
        <v>2022011</v>
      </c>
      <c r="H31" s="10" t="s">
        <v>107</v>
      </c>
      <c r="I31" s="11" t="s">
        <v>114</v>
      </c>
      <c r="J31" s="20">
        <v>76.9</v>
      </c>
      <c r="K31" s="20">
        <v>77</v>
      </c>
      <c r="L31" s="20">
        <f t="shared" si="6"/>
        <v>76.95</v>
      </c>
      <c r="M31" s="21">
        <v>3</v>
      </c>
      <c r="N31" s="35" t="s">
        <v>85</v>
      </c>
    </row>
    <row r="32" ht="14.25" spans="1:14">
      <c r="A32" s="17" t="s">
        <v>115</v>
      </c>
      <c r="B32" s="11" t="s">
        <v>116</v>
      </c>
      <c r="C32" s="10" t="str">
        <f>"340404198812072424"</f>
        <v>340404198812072424</v>
      </c>
      <c r="D32" s="10" t="str">
        <f>"女"</f>
        <v>女</v>
      </c>
      <c r="E32" s="10" t="str">
        <f>"13966457726"</f>
        <v>13966457726</v>
      </c>
      <c r="F32" s="10" t="s">
        <v>106</v>
      </c>
      <c r="G32" s="10" t="str">
        <f>"2022011"</f>
        <v>2022011</v>
      </c>
      <c r="H32" s="10" t="s">
        <v>107</v>
      </c>
      <c r="I32" s="11" t="s">
        <v>117</v>
      </c>
      <c r="J32" s="20">
        <v>82</v>
      </c>
      <c r="K32" s="20">
        <v>71.5</v>
      </c>
      <c r="L32" s="20">
        <f t="shared" si="6"/>
        <v>76.75</v>
      </c>
      <c r="M32" s="21">
        <v>4</v>
      </c>
      <c r="N32" s="35" t="s">
        <v>85</v>
      </c>
    </row>
    <row r="33" ht="14.25" spans="1:14">
      <c r="A33" s="17" t="s">
        <v>118</v>
      </c>
      <c r="B33" s="11" t="s">
        <v>119</v>
      </c>
      <c r="C33" s="10" t="str">
        <f>"340406199107083432"</f>
        <v>340406199107083432</v>
      </c>
      <c r="D33" s="10" t="str">
        <f>"男"</f>
        <v>男</v>
      </c>
      <c r="E33" s="10" t="str">
        <f>"18755446955"</f>
        <v>18755446955</v>
      </c>
      <c r="F33" s="10" t="s">
        <v>106</v>
      </c>
      <c r="G33" s="10" t="str">
        <f t="shared" ref="G33:G40" si="11">"2022011"</f>
        <v>2022011</v>
      </c>
      <c r="H33" s="10" t="s">
        <v>107</v>
      </c>
      <c r="I33" s="11" t="s">
        <v>120</v>
      </c>
      <c r="J33" s="20">
        <v>81.6</v>
      </c>
      <c r="K33" s="20">
        <v>71</v>
      </c>
      <c r="L33" s="20">
        <f t="shared" si="6"/>
        <v>76.3</v>
      </c>
      <c r="M33" s="21">
        <v>6</v>
      </c>
      <c r="N33" s="35" t="s">
        <v>85</v>
      </c>
    </row>
    <row r="34" ht="14.25" spans="1:14">
      <c r="A34" s="17" t="s">
        <v>121</v>
      </c>
      <c r="B34" s="11" t="s">
        <v>122</v>
      </c>
      <c r="C34" s="10" t="str">
        <f>"413026199008240062"</f>
        <v>413026199008240062</v>
      </c>
      <c r="D34" s="10" t="str">
        <f>"女"</f>
        <v>女</v>
      </c>
      <c r="E34" s="10" t="str">
        <f>"17633710557"</f>
        <v>17633710557</v>
      </c>
      <c r="F34" s="10" t="s">
        <v>106</v>
      </c>
      <c r="G34" s="10" t="str">
        <f t="shared" si="11"/>
        <v>2022011</v>
      </c>
      <c r="H34" s="10" t="s">
        <v>107</v>
      </c>
      <c r="I34" s="11" t="s">
        <v>123</v>
      </c>
      <c r="J34" s="20">
        <v>80.9</v>
      </c>
      <c r="K34" s="20">
        <v>70.5</v>
      </c>
      <c r="L34" s="20">
        <f t="shared" ref="L34:L43" si="12">J34*0.5+K34*0.5</f>
        <v>75.7</v>
      </c>
      <c r="M34" s="21">
        <v>7</v>
      </c>
      <c r="N34" s="35" t="s">
        <v>85</v>
      </c>
    </row>
    <row r="35" ht="14.25" spans="1:14">
      <c r="A35" s="17" t="s">
        <v>124</v>
      </c>
      <c r="B35" s="11" t="s">
        <v>125</v>
      </c>
      <c r="C35" s="10" t="str">
        <f>"340403199908120425"</f>
        <v>340403199908120425</v>
      </c>
      <c r="D35" s="10" t="str">
        <f>"女"</f>
        <v>女</v>
      </c>
      <c r="E35" s="10" t="str">
        <f>"19909640656"</f>
        <v>19909640656</v>
      </c>
      <c r="F35" s="10" t="s">
        <v>106</v>
      </c>
      <c r="G35" s="10" t="str">
        <f t="shared" si="11"/>
        <v>2022011</v>
      </c>
      <c r="H35" s="10" t="s">
        <v>107</v>
      </c>
      <c r="I35" s="11" t="s">
        <v>126</v>
      </c>
      <c r="J35" s="20">
        <v>73.5</v>
      </c>
      <c r="K35" s="20">
        <v>72.5</v>
      </c>
      <c r="L35" s="20">
        <f t="shared" si="12"/>
        <v>73</v>
      </c>
      <c r="M35" s="21">
        <v>8</v>
      </c>
      <c r="N35" s="35" t="s">
        <v>85</v>
      </c>
    </row>
    <row r="36" ht="14.25" spans="1:14">
      <c r="A36" s="17" t="s">
        <v>127</v>
      </c>
      <c r="B36" s="11" t="s">
        <v>128</v>
      </c>
      <c r="C36" s="10" t="str">
        <f>"340402199507240219"</f>
        <v>340402199507240219</v>
      </c>
      <c r="D36" s="10" t="str">
        <f t="shared" ref="D36:D43" si="13">"男"</f>
        <v>男</v>
      </c>
      <c r="E36" s="10" t="str">
        <f>"18855995246"</f>
        <v>18855995246</v>
      </c>
      <c r="F36" s="10" t="s">
        <v>106</v>
      </c>
      <c r="G36" s="10" t="str">
        <f t="shared" si="11"/>
        <v>2022011</v>
      </c>
      <c r="H36" s="10" t="s">
        <v>107</v>
      </c>
      <c r="I36" s="11" t="s">
        <v>129</v>
      </c>
      <c r="J36" s="20">
        <v>82.3</v>
      </c>
      <c r="K36" s="20">
        <v>63.5</v>
      </c>
      <c r="L36" s="20">
        <f t="shared" si="12"/>
        <v>72.9</v>
      </c>
      <c r="M36" s="21">
        <v>9</v>
      </c>
      <c r="N36" s="35" t="s">
        <v>85</v>
      </c>
    </row>
    <row r="37" ht="14.25" spans="1:14">
      <c r="A37" s="17" t="s">
        <v>130</v>
      </c>
      <c r="B37" s="11" t="s">
        <v>131</v>
      </c>
      <c r="C37" s="10" t="str">
        <f>"340421199002262454"</f>
        <v>340421199002262454</v>
      </c>
      <c r="D37" s="10" t="str">
        <f t="shared" si="13"/>
        <v>男</v>
      </c>
      <c r="E37" s="10" t="str">
        <f>"18355453765"</f>
        <v>18355453765</v>
      </c>
      <c r="F37" s="10" t="s">
        <v>106</v>
      </c>
      <c r="G37" s="10" t="str">
        <f t="shared" si="11"/>
        <v>2022011</v>
      </c>
      <c r="H37" s="10" t="s">
        <v>107</v>
      </c>
      <c r="I37" s="11" t="s">
        <v>132</v>
      </c>
      <c r="J37" s="20">
        <v>77.3</v>
      </c>
      <c r="K37" s="20">
        <v>67</v>
      </c>
      <c r="L37" s="20">
        <f t="shared" si="12"/>
        <v>72.15</v>
      </c>
      <c r="M37" s="21">
        <v>10</v>
      </c>
      <c r="N37" s="35" t="s">
        <v>85</v>
      </c>
    </row>
    <row r="38" ht="14.25" spans="1:14">
      <c r="A38" s="17" t="s">
        <v>133</v>
      </c>
      <c r="B38" s="11" t="s">
        <v>134</v>
      </c>
      <c r="C38" s="10" t="str">
        <f>"34042119971010246X"</f>
        <v>34042119971010246X</v>
      </c>
      <c r="D38" s="10" t="str">
        <f>"女"</f>
        <v>女</v>
      </c>
      <c r="E38" s="10" t="str">
        <f>"13399548187"</f>
        <v>13399548187</v>
      </c>
      <c r="F38" s="10" t="s">
        <v>106</v>
      </c>
      <c r="G38" s="10" t="str">
        <f t="shared" si="11"/>
        <v>2022011</v>
      </c>
      <c r="H38" s="10" t="s">
        <v>107</v>
      </c>
      <c r="I38" s="11" t="s">
        <v>135</v>
      </c>
      <c r="J38" s="20">
        <v>67.8</v>
      </c>
      <c r="K38" s="20">
        <v>75.5</v>
      </c>
      <c r="L38" s="20">
        <f t="shared" si="12"/>
        <v>71.65</v>
      </c>
      <c r="M38" s="21">
        <v>11</v>
      </c>
      <c r="N38" s="35" t="s">
        <v>85</v>
      </c>
    </row>
    <row r="39" ht="14.25" spans="1:14">
      <c r="A39" s="17" t="s">
        <v>136</v>
      </c>
      <c r="B39" s="11" t="s">
        <v>137</v>
      </c>
      <c r="C39" s="10" t="str">
        <f>"340421199407110811"</f>
        <v>340421199407110811</v>
      </c>
      <c r="D39" s="10" t="str">
        <f t="shared" si="13"/>
        <v>男</v>
      </c>
      <c r="E39" s="10" t="str">
        <f>"15656963346"</f>
        <v>15656963346</v>
      </c>
      <c r="F39" s="10" t="s">
        <v>106</v>
      </c>
      <c r="G39" s="10" t="str">
        <f t="shared" si="11"/>
        <v>2022011</v>
      </c>
      <c r="H39" s="10" t="s">
        <v>107</v>
      </c>
      <c r="I39" s="11" t="s">
        <v>138</v>
      </c>
      <c r="J39" s="20">
        <v>75.7</v>
      </c>
      <c r="K39" s="20">
        <v>67</v>
      </c>
      <c r="L39" s="20">
        <f t="shared" si="12"/>
        <v>71.35</v>
      </c>
      <c r="M39" s="19" t="s">
        <v>53</v>
      </c>
      <c r="N39" s="35" t="s">
        <v>85</v>
      </c>
    </row>
    <row r="40" ht="14.25" spans="1:14">
      <c r="A40" s="17" t="s">
        <v>139</v>
      </c>
      <c r="B40" s="11" t="s">
        <v>140</v>
      </c>
      <c r="C40" s="10" t="str">
        <f>"340405199508080033"</f>
        <v>340405199508080033</v>
      </c>
      <c r="D40" s="10" t="str">
        <f t="shared" si="13"/>
        <v>男</v>
      </c>
      <c r="E40" s="10" t="str">
        <f>"17816898256"</f>
        <v>17816898256</v>
      </c>
      <c r="F40" s="10" t="s">
        <v>106</v>
      </c>
      <c r="G40" s="10" t="str">
        <f t="shared" si="11"/>
        <v>2022011</v>
      </c>
      <c r="H40" s="10" t="s">
        <v>107</v>
      </c>
      <c r="I40" s="11" t="s">
        <v>141</v>
      </c>
      <c r="J40" s="20">
        <v>68.8</v>
      </c>
      <c r="K40" s="20">
        <v>73.5</v>
      </c>
      <c r="L40" s="20">
        <f t="shared" si="12"/>
        <v>71.15</v>
      </c>
      <c r="M40" s="19" t="s">
        <v>53</v>
      </c>
      <c r="N40" s="35" t="s">
        <v>85</v>
      </c>
    </row>
    <row r="41" ht="14.25" spans="1:14">
      <c r="A41" s="17" t="s">
        <v>142</v>
      </c>
      <c r="B41" s="11" t="s">
        <v>143</v>
      </c>
      <c r="C41" s="10" t="str">
        <f>"340421198703174815"</f>
        <v>340421198703174815</v>
      </c>
      <c r="D41" s="10" t="str">
        <f t="shared" si="13"/>
        <v>男</v>
      </c>
      <c r="E41" s="10" t="str">
        <f>"17755452488"</f>
        <v>17755452488</v>
      </c>
      <c r="F41" s="10" t="s">
        <v>144</v>
      </c>
      <c r="G41" s="10" t="str">
        <f t="shared" ref="G41:G43" si="14">"2022012"</f>
        <v>2022012</v>
      </c>
      <c r="H41" s="10" t="s">
        <v>28</v>
      </c>
      <c r="I41" s="11" t="s">
        <v>145</v>
      </c>
      <c r="J41" s="20">
        <v>76.9</v>
      </c>
      <c r="K41" s="20">
        <v>67</v>
      </c>
      <c r="L41" s="20">
        <f t="shared" si="12"/>
        <v>71.95</v>
      </c>
      <c r="M41" s="21">
        <v>1</v>
      </c>
      <c r="N41" s="35" t="s">
        <v>85</v>
      </c>
    </row>
    <row r="42" ht="14.25" spans="1:14">
      <c r="A42" s="17" t="s">
        <v>146</v>
      </c>
      <c r="B42" s="11" t="s">
        <v>147</v>
      </c>
      <c r="C42" s="10" t="str">
        <f>"340406198903200076"</f>
        <v>340406198903200076</v>
      </c>
      <c r="D42" s="10" t="str">
        <f t="shared" si="13"/>
        <v>男</v>
      </c>
      <c r="E42" s="10" t="str">
        <f>"13866305523"</f>
        <v>13866305523</v>
      </c>
      <c r="F42" s="10" t="s">
        <v>144</v>
      </c>
      <c r="G42" s="10" t="str">
        <f t="shared" si="14"/>
        <v>2022012</v>
      </c>
      <c r="H42" s="10" t="s">
        <v>28</v>
      </c>
      <c r="I42" s="11" t="s">
        <v>148</v>
      </c>
      <c r="J42" s="20">
        <v>77.7</v>
      </c>
      <c r="K42" s="20">
        <v>64.5</v>
      </c>
      <c r="L42" s="20">
        <f t="shared" si="12"/>
        <v>71.1</v>
      </c>
      <c r="M42" s="21">
        <v>2</v>
      </c>
      <c r="N42" s="35" t="s">
        <v>85</v>
      </c>
    </row>
    <row r="43" ht="14.25" spans="1:14">
      <c r="A43" s="17" t="s">
        <v>149</v>
      </c>
      <c r="B43" s="11" t="s">
        <v>150</v>
      </c>
      <c r="C43" s="10" t="str">
        <f>"34040619870728361X"</f>
        <v>34040619870728361X</v>
      </c>
      <c r="D43" s="10" t="str">
        <f t="shared" si="13"/>
        <v>男</v>
      </c>
      <c r="E43" s="10" t="str">
        <f>"15705547926"</f>
        <v>15705547926</v>
      </c>
      <c r="F43" s="10" t="s">
        <v>144</v>
      </c>
      <c r="G43" s="10" t="str">
        <f t="shared" si="14"/>
        <v>2022012</v>
      </c>
      <c r="H43" s="10" t="s">
        <v>28</v>
      </c>
      <c r="I43" s="11" t="s">
        <v>151</v>
      </c>
      <c r="J43" s="20">
        <v>72</v>
      </c>
      <c r="K43" s="20">
        <v>65</v>
      </c>
      <c r="L43" s="20">
        <f t="shared" si="12"/>
        <v>68.5</v>
      </c>
      <c r="M43" s="21">
        <v>3</v>
      </c>
      <c r="N43" s="35" t="s">
        <v>85</v>
      </c>
    </row>
  </sheetData>
  <autoFilter ref="A2:O43">
    <extLst/>
  </autoFilter>
  <mergeCells count="2">
    <mergeCell ref="A1:N1"/>
    <mergeCell ref="A44:N4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1"/>
  <sheetViews>
    <sheetView zoomScale="110" zoomScaleNormal="110" topLeftCell="B1" workbookViewId="0">
      <selection activeCell="O21" sqref="A1:O21"/>
    </sheetView>
  </sheetViews>
  <sheetFormatPr defaultColWidth="9" defaultRowHeight="13.5"/>
  <cols>
    <col min="1" max="1" width="5.38333333333333" hidden="1" customWidth="1"/>
    <col min="2" max="2" width="7" customWidth="1"/>
    <col min="3" max="3" width="20.3833333333333" hidden="1" customWidth="1"/>
    <col min="4" max="4" width="5.625" hidden="1" customWidth="1"/>
    <col min="5" max="5" width="12.625" hidden="1" customWidth="1"/>
    <col min="6" max="6" width="11.5" hidden="1" customWidth="1"/>
    <col min="7" max="7" width="9.88333333333333" customWidth="1"/>
    <col min="8" max="8" width="9.88333333333333" hidden="1" customWidth="1"/>
    <col min="9" max="9" width="11.5" customWidth="1"/>
    <col min="10" max="11" width="8.625" hidden="1" customWidth="1"/>
    <col min="12" max="12" width="10.2" customWidth="1"/>
    <col min="13" max="13" width="8.58333333333333" style="22" customWidth="1"/>
    <col min="14" max="14" width="10.9083333333333" customWidth="1"/>
    <col min="15" max="15" width="9.19166666666667" customWidth="1"/>
  </cols>
  <sheetData>
    <row r="1" s="14" customFormat="1" ht="43" customHeight="1" spans="1:15">
      <c r="A1" s="15" t="s">
        <v>19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24"/>
      <c r="N1" s="15"/>
      <c r="O1" s="15"/>
    </row>
    <row r="2" s="14" customFormat="1" ht="27" spans="1:15">
      <c r="A2" s="16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18" t="s">
        <v>10</v>
      </c>
      <c r="K2" s="18" t="s">
        <v>11</v>
      </c>
      <c r="L2" s="18" t="s">
        <v>12</v>
      </c>
      <c r="M2" s="25" t="s">
        <v>152</v>
      </c>
      <c r="N2" s="18" t="s">
        <v>153</v>
      </c>
      <c r="O2" s="18" t="s">
        <v>154</v>
      </c>
    </row>
    <row r="3" s="14" customFormat="1" ht="14.25" spans="1:15">
      <c r="A3" s="23" t="s">
        <v>20</v>
      </c>
      <c r="B3" s="8" t="s">
        <v>21</v>
      </c>
      <c r="C3" s="7" t="str">
        <f>"320722198504260031"</f>
        <v>320722198504260031</v>
      </c>
      <c r="D3" s="7" t="str">
        <f>"男"</f>
        <v>男</v>
      </c>
      <c r="E3" s="7" t="str">
        <f>"13004008079"</f>
        <v>13004008079</v>
      </c>
      <c r="F3" s="7" t="s">
        <v>16</v>
      </c>
      <c r="G3" s="7" t="str">
        <f>"2022001"</f>
        <v>2022001</v>
      </c>
      <c r="H3" s="7" t="s">
        <v>17</v>
      </c>
      <c r="I3" s="8" t="s">
        <v>22</v>
      </c>
      <c r="J3" s="26">
        <v>78.7</v>
      </c>
      <c r="K3" s="26">
        <v>73</v>
      </c>
      <c r="L3" s="26">
        <f t="shared" ref="L3:L21" si="0">J3*0.5+K3*0.5</f>
        <v>75.85</v>
      </c>
      <c r="M3" s="27" t="s">
        <v>155</v>
      </c>
      <c r="N3" s="26">
        <v>76.06</v>
      </c>
      <c r="O3" s="26">
        <f t="shared" ref="O3:O21" si="1">L3*0.5+N3*0.5</f>
        <v>75.955</v>
      </c>
    </row>
    <row r="4" s="14" customFormat="1" ht="14.25" spans="1:16">
      <c r="A4" s="23" t="s">
        <v>14</v>
      </c>
      <c r="B4" s="8" t="s">
        <v>15</v>
      </c>
      <c r="C4" s="7" t="str">
        <f>"34040319850501165X"</f>
        <v>34040319850501165X</v>
      </c>
      <c r="D4" s="7" t="str">
        <f>"男"</f>
        <v>男</v>
      </c>
      <c r="E4" s="7" t="str">
        <f>"13866345221"</f>
        <v>13866345221</v>
      </c>
      <c r="F4" s="7" t="s">
        <v>16</v>
      </c>
      <c r="G4" s="7" t="str">
        <f>"2022001"</f>
        <v>2022001</v>
      </c>
      <c r="H4" s="7" t="s">
        <v>17</v>
      </c>
      <c r="I4" s="8" t="s">
        <v>18</v>
      </c>
      <c r="J4" s="26">
        <v>77.9</v>
      </c>
      <c r="K4" s="26">
        <v>74</v>
      </c>
      <c r="L4" s="26">
        <f t="shared" si="0"/>
        <v>75.95</v>
      </c>
      <c r="M4" s="27">
        <v>1</v>
      </c>
      <c r="N4" s="26">
        <v>75.6</v>
      </c>
      <c r="O4" s="26">
        <f t="shared" si="1"/>
        <v>75.775</v>
      </c>
      <c r="P4" s="28"/>
    </row>
    <row r="5" s="14" customFormat="1" ht="14.25" spans="1:15">
      <c r="A5" s="23" t="s">
        <v>23</v>
      </c>
      <c r="B5" s="8" t="s">
        <v>24</v>
      </c>
      <c r="C5" s="7" t="str">
        <f>"340406198911023452"</f>
        <v>340406198911023452</v>
      </c>
      <c r="D5" s="7" t="str">
        <f>"男"</f>
        <v>男</v>
      </c>
      <c r="E5" s="7" t="str">
        <f>"18725547933"</f>
        <v>18725547933</v>
      </c>
      <c r="F5" s="7" t="s">
        <v>16</v>
      </c>
      <c r="G5" s="7" t="str">
        <f>"2022001"</f>
        <v>2022001</v>
      </c>
      <c r="H5" s="7" t="s">
        <v>17</v>
      </c>
      <c r="I5" s="8" t="s">
        <v>25</v>
      </c>
      <c r="J5" s="26">
        <v>78.4</v>
      </c>
      <c r="K5" s="26">
        <v>70.5</v>
      </c>
      <c r="L5" s="26">
        <f t="shared" si="0"/>
        <v>74.45</v>
      </c>
      <c r="M5" s="27" t="s">
        <v>156</v>
      </c>
      <c r="N5" s="26">
        <v>74.5</v>
      </c>
      <c r="O5" s="26">
        <f t="shared" si="1"/>
        <v>74.475</v>
      </c>
    </row>
    <row r="6" s="14" customFormat="1" ht="14.25" spans="1:15">
      <c r="A6" s="23" t="s">
        <v>33</v>
      </c>
      <c r="B6" s="8" t="s">
        <v>34</v>
      </c>
      <c r="C6" s="7" t="str">
        <f>"340404198910160620"</f>
        <v>340404198910160620</v>
      </c>
      <c r="D6" s="7" t="str">
        <f>"女"</f>
        <v>女</v>
      </c>
      <c r="E6" s="7" t="str">
        <f>"18297629863"</f>
        <v>18297629863</v>
      </c>
      <c r="F6" s="7" t="s">
        <v>16</v>
      </c>
      <c r="G6" s="7" t="str">
        <f>"2022002"</f>
        <v>2022002</v>
      </c>
      <c r="H6" s="7" t="s">
        <v>28</v>
      </c>
      <c r="I6" s="8" t="s">
        <v>35</v>
      </c>
      <c r="J6" s="26">
        <v>79.6</v>
      </c>
      <c r="K6" s="26">
        <v>79.5</v>
      </c>
      <c r="L6" s="26">
        <f t="shared" si="0"/>
        <v>79.55</v>
      </c>
      <c r="M6" s="27" t="s">
        <v>157</v>
      </c>
      <c r="N6" s="26">
        <v>77.5</v>
      </c>
      <c r="O6" s="26">
        <f t="shared" si="1"/>
        <v>78.525</v>
      </c>
    </row>
    <row r="7" s="14" customFormat="1" ht="14.25" spans="1:15">
      <c r="A7" s="23" t="s">
        <v>30</v>
      </c>
      <c r="B7" s="8" t="s">
        <v>31</v>
      </c>
      <c r="C7" s="7" t="str">
        <f>"34040219840121101X"</f>
        <v>34040219840121101X</v>
      </c>
      <c r="D7" s="7" t="str">
        <f>"男"</f>
        <v>男</v>
      </c>
      <c r="E7" s="7" t="str">
        <f>"18105545550"</f>
        <v>18105545550</v>
      </c>
      <c r="F7" s="7" t="s">
        <v>16</v>
      </c>
      <c r="G7" s="7" t="str">
        <f>"2022002"</f>
        <v>2022002</v>
      </c>
      <c r="H7" s="7" t="s">
        <v>28</v>
      </c>
      <c r="I7" s="8" t="s">
        <v>32</v>
      </c>
      <c r="J7" s="26">
        <v>82.6</v>
      </c>
      <c r="K7" s="26">
        <v>78</v>
      </c>
      <c r="L7" s="26">
        <f t="shared" si="0"/>
        <v>80.3</v>
      </c>
      <c r="M7" s="27" t="s">
        <v>158</v>
      </c>
      <c r="N7" s="26">
        <v>75.04</v>
      </c>
      <c r="O7" s="26">
        <f t="shared" si="1"/>
        <v>77.67</v>
      </c>
    </row>
    <row r="8" s="14" customFormat="1" ht="14.25" spans="1:15">
      <c r="A8" s="23" t="s">
        <v>26</v>
      </c>
      <c r="B8" s="8" t="s">
        <v>27</v>
      </c>
      <c r="C8" s="7" t="str">
        <f>"340421198911242093"</f>
        <v>340421198911242093</v>
      </c>
      <c r="D8" s="7" t="str">
        <f>"男"</f>
        <v>男</v>
      </c>
      <c r="E8" s="7" t="str">
        <f>"18255815872"</f>
        <v>18255815872</v>
      </c>
      <c r="F8" s="7" t="s">
        <v>16</v>
      </c>
      <c r="G8" s="7" t="str">
        <f>"2022002"</f>
        <v>2022002</v>
      </c>
      <c r="H8" s="7" t="s">
        <v>28</v>
      </c>
      <c r="I8" s="8" t="s">
        <v>29</v>
      </c>
      <c r="J8" s="26">
        <v>83.2</v>
      </c>
      <c r="K8" s="26">
        <v>78.5</v>
      </c>
      <c r="L8" s="26">
        <f t="shared" si="0"/>
        <v>80.85</v>
      </c>
      <c r="M8" s="27" t="s">
        <v>159</v>
      </c>
      <c r="N8" s="26"/>
      <c r="O8" s="26">
        <f t="shared" si="1"/>
        <v>40.425</v>
      </c>
    </row>
    <row r="9" s="14" customFormat="1" ht="14.25" spans="1:15">
      <c r="A9" s="23" t="s">
        <v>36</v>
      </c>
      <c r="B9" s="11" t="s">
        <v>37</v>
      </c>
      <c r="C9" s="10" t="str">
        <f>"340403199011160027"</f>
        <v>340403199011160027</v>
      </c>
      <c r="D9" s="10" t="str">
        <f>"女"</f>
        <v>女</v>
      </c>
      <c r="E9" s="10" t="str">
        <f>"13339187092"</f>
        <v>13339187092</v>
      </c>
      <c r="F9" s="10" t="s">
        <v>38</v>
      </c>
      <c r="G9" s="10" t="str">
        <f>"2022003"</f>
        <v>2022003</v>
      </c>
      <c r="H9" s="10" t="s">
        <v>17</v>
      </c>
      <c r="I9" s="11" t="s">
        <v>39</v>
      </c>
      <c r="J9" s="20">
        <v>83.3</v>
      </c>
      <c r="K9" s="20">
        <v>76.5</v>
      </c>
      <c r="L9" s="20">
        <f t="shared" si="0"/>
        <v>79.9</v>
      </c>
      <c r="M9" s="29" t="s">
        <v>160</v>
      </c>
      <c r="N9" s="20">
        <v>80.98</v>
      </c>
      <c r="O9" s="26">
        <f t="shared" si="1"/>
        <v>80.44</v>
      </c>
    </row>
    <row r="10" s="14" customFormat="1" ht="14.25" spans="1:15">
      <c r="A10" s="23" t="s">
        <v>40</v>
      </c>
      <c r="B10" s="11" t="s">
        <v>41</v>
      </c>
      <c r="C10" s="10" t="str">
        <f>"340421198806074673"</f>
        <v>340421198806074673</v>
      </c>
      <c r="D10" s="10" t="str">
        <f>"男"</f>
        <v>男</v>
      </c>
      <c r="E10" s="10" t="str">
        <f>"15755450072"</f>
        <v>15755450072</v>
      </c>
      <c r="F10" s="10" t="s">
        <v>38</v>
      </c>
      <c r="G10" s="10" t="str">
        <f>"2022003"</f>
        <v>2022003</v>
      </c>
      <c r="H10" s="10" t="s">
        <v>17</v>
      </c>
      <c r="I10" s="11" t="s">
        <v>42</v>
      </c>
      <c r="J10" s="20">
        <v>76</v>
      </c>
      <c r="K10" s="20">
        <v>76</v>
      </c>
      <c r="L10" s="20">
        <f t="shared" si="0"/>
        <v>76</v>
      </c>
      <c r="M10" s="29" t="s">
        <v>161</v>
      </c>
      <c r="N10" s="20">
        <v>73.74</v>
      </c>
      <c r="O10" s="26">
        <f t="shared" si="1"/>
        <v>74.87</v>
      </c>
    </row>
    <row r="11" s="14" customFormat="1" ht="14.25" spans="1:15">
      <c r="A11" s="23" t="s">
        <v>43</v>
      </c>
      <c r="B11" s="11" t="s">
        <v>44</v>
      </c>
      <c r="C11" s="10" t="str">
        <f>"340406199005062219"</f>
        <v>340406199005062219</v>
      </c>
      <c r="D11" s="10" t="str">
        <f>"男"</f>
        <v>男</v>
      </c>
      <c r="E11" s="10" t="str">
        <f>"15755443867"</f>
        <v>15755443867</v>
      </c>
      <c r="F11" s="10" t="s">
        <v>38</v>
      </c>
      <c r="G11" s="10" t="str">
        <f>"2022003"</f>
        <v>2022003</v>
      </c>
      <c r="H11" s="10" t="s">
        <v>17</v>
      </c>
      <c r="I11" s="11" t="s">
        <v>45</v>
      </c>
      <c r="J11" s="20">
        <v>73.7</v>
      </c>
      <c r="K11" s="20">
        <v>75</v>
      </c>
      <c r="L11" s="20">
        <f t="shared" si="0"/>
        <v>74.35</v>
      </c>
      <c r="M11" s="29" t="s">
        <v>162</v>
      </c>
      <c r="N11" s="20">
        <v>74.76</v>
      </c>
      <c r="O11" s="26">
        <f t="shared" si="1"/>
        <v>74.555</v>
      </c>
    </row>
    <row r="12" s="14" customFormat="1" ht="14.25" spans="1:15">
      <c r="A12" s="23" t="s">
        <v>54</v>
      </c>
      <c r="B12" s="12" t="s">
        <v>55</v>
      </c>
      <c r="C12" s="10" t="str">
        <f>"340403199504250012"</f>
        <v>340403199504250012</v>
      </c>
      <c r="D12" s="10" t="str">
        <f>"男"</f>
        <v>男</v>
      </c>
      <c r="E12" s="10" t="str">
        <f>"19966441995"</f>
        <v>19966441995</v>
      </c>
      <c r="F12" s="10" t="s">
        <v>48</v>
      </c>
      <c r="G12" s="10" t="str">
        <f>"2022005"</f>
        <v>2022005</v>
      </c>
      <c r="H12" s="10" t="s">
        <v>28</v>
      </c>
      <c r="I12" s="12" t="s">
        <v>56</v>
      </c>
      <c r="J12" s="30">
        <v>80.9</v>
      </c>
      <c r="K12" s="30">
        <v>62</v>
      </c>
      <c r="L12" s="30">
        <f t="shared" si="0"/>
        <v>71.45</v>
      </c>
      <c r="M12" s="31" t="s">
        <v>163</v>
      </c>
      <c r="N12" s="30">
        <v>81.46</v>
      </c>
      <c r="O12" s="26">
        <f t="shared" si="1"/>
        <v>76.455</v>
      </c>
    </row>
    <row r="13" s="14" customFormat="1" ht="14.25" spans="1:15">
      <c r="A13" s="23" t="s">
        <v>46</v>
      </c>
      <c r="B13" s="11" t="s">
        <v>47</v>
      </c>
      <c r="C13" s="10" t="str">
        <f>"340402199201160216"</f>
        <v>340402199201160216</v>
      </c>
      <c r="D13" s="10" t="str">
        <f>"男"</f>
        <v>男</v>
      </c>
      <c r="E13" s="10" t="str">
        <f>"19966577771"</f>
        <v>19966577771</v>
      </c>
      <c r="F13" s="10" t="s">
        <v>48</v>
      </c>
      <c r="G13" s="10" t="str">
        <f>"2022005"</f>
        <v>2022005</v>
      </c>
      <c r="H13" s="10" t="s">
        <v>28</v>
      </c>
      <c r="I13" s="11" t="s">
        <v>49</v>
      </c>
      <c r="J13" s="20">
        <v>76.3</v>
      </c>
      <c r="K13" s="20">
        <v>71.5</v>
      </c>
      <c r="L13" s="20">
        <f t="shared" si="0"/>
        <v>73.9</v>
      </c>
      <c r="M13" s="29" t="s">
        <v>164</v>
      </c>
      <c r="N13" s="20">
        <v>76.1</v>
      </c>
      <c r="O13" s="26">
        <f t="shared" si="1"/>
        <v>75</v>
      </c>
    </row>
    <row r="14" s="14" customFormat="1" ht="14.25" spans="1:15">
      <c r="A14" s="23" t="s">
        <v>50</v>
      </c>
      <c r="B14" s="11" t="s">
        <v>51</v>
      </c>
      <c r="C14" s="10" t="str">
        <f>"340403198708192630"</f>
        <v>340403198708192630</v>
      </c>
      <c r="D14" s="10" t="str">
        <f>"男"</f>
        <v>男</v>
      </c>
      <c r="E14" s="10" t="str">
        <f>"18655475858"</f>
        <v>18655475858</v>
      </c>
      <c r="F14" s="10" t="s">
        <v>48</v>
      </c>
      <c r="G14" s="10" t="str">
        <f>"2022005"</f>
        <v>2022005</v>
      </c>
      <c r="H14" s="10" t="s">
        <v>28</v>
      </c>
      <c r="I14" s="11" t="s">
        <v>52</v>
      </c>
      <c r="J14" s="20">
        <v>71.7</v>
      </c>
      <c r="K14" s="20">
        <v>69</v>
      </c>
      <c r="L14" s="20">
        <f t="shared" si="0"/>
        <v>70.35</v>
      </c>
      <c r="M14" s="29" t="s">
        <v>165</v>
      </c>
      <c r="N14" s="20">
        <v>73.2</v>
      </c>
      <c r="O14" s="26">
        <f t="shared" si="1"/>
        <v>71.775</v>
      </c>
    </row>
    <row r="15" s="14" customFormat="1" ht="14.25" spans="1:15">
      <c r="A15" s="23" t="s">
        <v>57</v>
      </c>
      <c r="B15" s="11" t="s">
        <v>58</v>
      </c>
      <c r="C15" s="10" t="str">
        <f>"340421198804042424"</f>
        <v>340421198804042424</v>
      </c>
      <c r="D15" s="10" t="str">
        <f>"女"</f>
        <v>女</v>
      </c>
      <c r="E15" s="10" t="str">
        <f>"15055427959"</f>
        <v>15055427959</v>
      </c>
      <c r="F15" s="10" t="s">
        <v>59</v>
      </c>
      <c r="G15" s="10" t="str">
        <f>"2022006"</f>
        <v>2022006</v>
      </c>
      <c r="H15" s="10" t="s">
        <v>17</v>
      </c>
      <c r="I15" s="11" t="s">
        <v>60</v>
      </c>
      <c r="J15" s="20">
        <v>79.7</v>
      </c>
      <c r="K15" s="20">
        <v>79</v>
      </c>
      <c r="L15" s="20">
        <f t="shared" si="0"/>
        <v>79.35</v>
      </c>
      <c r="M15" s="29" t="s">
        <v>166</v>
      </c>
      <c r="N15" s="20">
        <v>73.8</v>
      </c>
      <c r="O15" s="26">
        <f t="shared" si="1"/>
        <v>76.575</v>
      </c>
    </row>
    <row r="16" s="14" customFormat="1" ht="14.25" spans="1:15">
      <c r="A16" s="23" t="s">
        <v>61</v>
      </c>
      <c r="B16" s="11" t="s">
        <v>62</v>
      </c>
      <c r="C16" s="10" t="str">
        <f>"340421198710061026"</f>
        <v>340421198710061026</v>
      </c>
      <c r="D16" s="10" t="str">
        <f>"女"</f>
        <v>女</v>
      </c>
      <c r="E16" s="10" t="str">
        <f>"15601913278"</f>
        <v>15601913278</v>
      </c>
      <c r="F16" s="10" t="s">
        <v>59</v>
      </c>
      <c r="G16" s="10" t="str">
        <f>"2022006"</f>
        <v>2022006</v>
      </c>
      <c r="H16" s="10" t="s">
        <v>17</v>
      </c>
      <c r="I16" s="11" t="s">
        <v>63</v>
      </c>
      <c r="J16" s="20">
        <v>78.3</v>
      </c>
      <c r="K16" s="20">
        <v>71.5</v>
      </c>
      <c r="L16" s="20">
        <f t="shared" si="0"/>
        <v>74.9</v>
      </c>
      <c r="M16" s="29" t="s">
        <v>167</v>
      </c>
      <c r="N16" s="20">
        <v>76.26</v>
      </c>
      <c r="O16" s="26">
        <f t="shared" si="1"/>
        <v>75.58</v>
      </c>
    </row>
    <row r="17" s="14" customFormat="1" ht="14.25" spans="1:15">
      <c r="A17" s="23" t="s">
        <v>64</v>
      </c>
      <c r="B17" s="11" t="s">
        <v>65</v>
      </c>
      <c r="C17" s="10" t="str">
        <f>"340321198812293455"</f>
        <v>340321198812293455</v>
      </c>
      <c r="D17" s="10" t="str">
        <f>"男"</f>
        <v>男</v>
      </c>
      <c r="E17" s="10" t="str">
        <f>"18155281753"</f>
        <v>18155281753</v>
      </c>
      <c r="F17" s="10" t="s">
        <v>66</v>
      </c>
      <c r="G17" s="10" t="str">
        <f>"2022008"</f>
        <v>2022008</v>
      </c>
      <c r="H17" s="10" t="s">
        <v>67</v>
      </c>
      <c r="I17" s="11" t="s">
        <v>68</v>
      </c>
      <c r="J17" s="20">
        <v>79.9</v>
      </c>
      <c r="K17" s="20">
        <v>70</v>
      </c>
      <c r="L17" s="20">
        <f t="shared" si="0"/>
        <v>74.95</v>
      </c>
      <c r="M17" s="29" t="s">
        <v>168</v>
      </c>
      <c r="N17" s="20">
        <v>74.9</v>
      </c>
      <c r="O17" s="26">
        <f t="shared" si="1"/>
        <v>74.925</v>
      </c>
    </row>
    <row r="18" s="14" customFormat="1" ht="14.25" spans="1:15">
      <c r="A18" s="23" t="s">
        <v>75</v>
      </c>
      <c r="B18" s="11" t="s">
        <v>76</v>
      </c>
      <c r="C18" s="10" t="str">
        <f>"340403199012031817"</f>
        <v>340403199012031817</v>
      </c>
      <c r="D18" s="10" t="str">
        <f>"男"</f>
        <v>男</v>
      </c>
      <c r="E18" s="10" t="str">
        <f>"13135512201"</f>
        <v>13135512201</v>
      </c>
      <c r="F18" s="10" t="s">
        <v>66</v>
      </c>
      <c r="G18" s="10" t="str">
        <f>"2022008"</f>
        <v>2022008</v>
      </c>
      <c r="H18" s="10" t="s">
        <v>67</v>
      </c>
      <c r="I18" s="11" t="s">
        <v>77</v>
      </c>
      <c r="J18" s="20">
        <v>72.4</v>
      </c>
      <c r="K18" s="20">
        <v>66.5</v>
      </c>
      <c r="L18" s="20">
        <f t="shared" si="0"/>
        <v>69.45</v>
      </c>
      <c r="M18" s="29" t="s">
        <v>169</v>
      </c>
      <c r="N18" s="20">
        <v>78.06</v>
      </c>
      <c r="O18" s="26">
        <f t="shared" si="1"/>
        <v>73.755</v>
      </c>
    </row>
    <row r="19" s="14" customFormat="1" ht="14.25" spans="1:15">
      <c r="A19" s="23" t="s">
        <v>69</v>
      </c>
      <c r="B19" s="11" t="s">
        <v>70</v>
      </c>
      <c r="C19" s="10" t="str">
        <f>"340403198310141614"</f>
        <v>340403198310141614</v>
      </c>
      <c r="D19" s="10" t="str">
        <f>"男"</f>
        <v>男</v>
      </c>
      <c r="E19" s="10" t="str">
        <f>"13721130096"</f>
        <v>13721130096</v>
      </c>
      <c r="F19" s="10" t="s">
        <v>66</v>
      </c>
      <c r="G19" s="10" t="str">
        <f>"2022008"</f>
        <v>2022008</v>
      </c>
      <c r="H19" s="10" t="s">
        <v>67</v>
      </c>
      <c r="I19" s="11" t="s">
        <v>71</v>
      </c>
      <c r="J19" s="20">
        <v>75</v>
      </c>
      <c r="K19" s="20">
        <v>68.5</v>
      </c>
      <c r="L19" s="20">
        <f t="shared" si="0"/>
        <v>71.75</v>
      </c>
      <c r="M19" s="29" t="s">
        <v>170</v>
      </c>
      <c r="N19" s="20">
        <v>75.72</v>
      </c>
      <c r="O19" s="26">
        <f t="shared" si="1"/>
        <v>73.735</v>
      </c>
    </row>
    <row r="20" s="14" customFormat="1" ht="14.25" spans="1:15">
      <c r="A20" s="23" t="s">
        <v>78</v>
      </c>
      <c r="B20" s="11" t="s">
        <v>79</v>
      </c>
      <c r="C20" s="10" t="str">
        <f>"340403198710220610"</f>
        <v>340403198710220610</v>
      </c>
      <c r="D20" s="10" t="str">
        <f>"男"</f>
        <v>男</v>
      </c>
      <c r="E20" s="10" t="str">
        <f>"15242280212"</f>
        <v>15242280212</v>
      </c>
      <c r="F20" s="10" t="s">
        <v>66</v>
      </c>
      <c r="G20" s="10" t="str">
        <f>"2022008"</f>
        <v>2022008</v>
      </c>
      <c r="H20" s="10" t="s">
        <v>67</v>
      </c>
      <c r="I20" s="11" t="s">
        <v>80</v>
      </c>
      <c r="J20" s="20">
        <v>68.4</v>
      </c>
      <c r="K20" s="20">
        <v>69</v>
      </c>
      <c r="L20" s="20">
        <f t="shared" si="0"/>
        <v>68.7</v>
      </c>
      <c r="M20" s="29" t="s">
        <v>171</v>
      </c>
      <c r="N20" s="20">
        <v>78.68</v>
      </c>
      <c r="O20" s="26">
        <f t="shared" si="1"/>
        <v>73.69</v>
      </c>
    </row>
    <row r="21" s="14" customFormat="1" ht="14.25" spans="1:15">
      <c r="A21" s="23" t="s">
        <v>72</v>
      </c>
      <c r="B21" s="11" t="s">
        <v>73</v>
      </c>
      <c r="C21" s="10" t="str">
        <f>"341225198810121554"</f>
        <v>341225198810121554</v>
      </c>
      <c r="D21" s="10" t="str">
        <f>"男"</f>
        <v>男</v>
      </c>
      <c r="E21" s="10" t="str">
        <f>"18656276623"</f>
        <v>18656276623</v>
      </c>
      <c r="F21" s="10" t="s">
        <v>66</v>
      </c>
      <c r="G21" s="10" t="str">
        <f>"2022008"</f>
        <v>2022008</v>
      </c>
      <c r="H21" s="10" t="s">
        <v>67</v>
      </c>
      <c r="I21" s="11" t="s">
        <v>74</v>
      </c>
      <c r="J21" s="20">
        <v>67.1</v>
      </c>
      <c r="K21" s="20">
        <v>73</v>
      </c>
      <c r="L21" s="20">
        <f t="shared" si="0"/>
        <v>70.05</v>
      </c>
      <c r="M21" s="29" t="s">
        <v>172</v>
      </c>
      <c r="N21" s="20">
        <v>75.64</v>
      </c>
      <c r="O21" s="26">
        <f t="shared" si="1"/>
        <v>72.845</v>
      </c>
    </row>
  </sheetData>
  <sortState ref="A3:P21">
    <sortCondition ref="G3:G21"/>
    <sortCondition ref="O3:O21" descending="1"/>
  </sortState>
  <mergeCells count="1">
    <mergeCell ref="A1:O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4"/>
  <sheetViews>
    <sheetView zoomScale="110" zoomScaleNormal="110" topLeftCell="B1" workbookViewId="0">
      <selection activeCell="A1" sqref="A1:O24"/>
    </sheetView>
  </sheetViews>
  <sheetFormatPr defaultColWidth="9" defaultRowHeight="13.5"/>
  <cols>
    <col min="1" max="1" width="5.38333333333333" hidden="1" customWidth="1"/>
    <col min="2" max="2" width="7" customWidth="1"/>
    <col min="3" max="3" width="20.3833333333333" hidden="1" customWidth="1"/>
    <col min="4" max="4" width="5.625" hidden="1" customWidth="1"/>
    <col min="5" max="5" width="12.625" hidden="1" customWidth="1"/>
    <col min="6" max="6" width="22.625" hidden="1" customWidth="1"/>
    <col min="7" max="7" width="9.88333333333333" customWidth="1"/>
    <col min="8" max="8" width="9.88333333333333" hidden="1" customWidth="1"/>
    <col min="9" max="9" width="11.5" customWidth="1"/>
    <col min="10" max="11" width="8.625" hidden="1" customWidth="1"/>
    <col min="12" max="12" width="8.625" customWidth="1"/>
  </cols>
  <sheetData>
    <row r="1" ht="36" customHeight="1" spans="1:12">
      <c r="A1" s="15" t="s">
        <v>85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="14" customFormat="1" ht="27" spans="1:15">
      <c r="A2" s="16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18" t="s">
        <v>10</v>
      </c>
      <c r="K2" s="18" t="s">
        <v>11</v>
      </c>
      <c r="L2" s="18" t="s">
        <v>12</v>
      </c>
      <c r="M2" s="19" t="s">
        <v>152</v>
      </c>
      <c r="N2" s="19" t="s">
        <v>153</v>
      </c>
      <c r="O2" s="19" t="s">
        <v>154</v>
      </c>
    </row>
    <row r="3" s="14" customFormat="1" ht="14.25" spans="1:15">
      <c r="A3" s="17" t="s">
        <v>81</v>
      </c>
      <c r="B3" s="11" t="s">
        <v>82</v>
      </c>
      <c r="C3" s="10" t="str">
        <f>"34162119910902006X"</f>
        <v>34162119910902006X</v>
      </c>
      <c r="D3" s="10" t="str">
        <f>"女"</f>
        <v>女</v>
      </c>
      <c r="E3" s="10" t="str">
        <f>"15222919201"</f>
        <v>15222919201</v>
      </c>
      <c r="F3" s="10" t="s">
        <v>83</v>
      </c>
      <c r="G3" s="10" t="str">
        <f>"2022009"</f>
        <v>2022009</v>
      </c>
      <c r="H3" s="10" t="s">
        <v>17</v>
      </c>
      <c r="I3" s="11" t="s">
        <v>84</v>
      </c>
      <c r="J3" s="20">
        <v>79.9</v>
      </c>
      <c r="K3" s="20">
        <v>77.5</v>
      </c>
      <c r="L3" s="20">
        <f t="shared" ref="L3:L24" si="0">J3*0.5+K3*0.5</f>
        <v>78.7</v>
      </c>
      <c r="M3" s="8">
        <v>5</v>
      </c>
      <c r="N3" s="19">
        <v>77.8</v>
      </c>
      <c r="O3" s="19">
        <f t="shared" ref="O3:O24" si="1">L3*0.5+N3*0.5</f>
        <v>78.25</v>
      </c>
    </row>
    <row r="4" s="14" customFormat="1" ht="14.25" spans="1:15">
      <c r="A4" s="17" t="s">
        <v>86</v>
      </c>
      <c r="B4" s="11" t="s">
        <v>87</v>
      </c>
      <c r="C4" s="10" t="str">
        <f>"340403198805052832"</f>
        <v>340403198805052832</v>
      </c>
      <c r="D4" s="10" t="str">
        <f>"男"</f>
        <v>男</v>
      </c>
      <c r="E4" s="10" t="str">
        <f>"15055436377"</f>
        <v>15055436377</v>
      </c>
      <c r="F4" s="10" t="s">
        <v>83</v>
      </c>
      <c r="G4" s="10" t="str">
        <f>"2022009"</f>
        <v>2022009</v>
      </c>
      <c r="H4" s="10" t="s">
        <v>17</v>
      </c>
      <c r="I4" s="11" t="s">
        <v>88</v>
      </c>
      <c r="J4" s="20">
        <v>81.3</v>
      </c>
      <c r="K4" s="20">
        <v>75.5</v>
      </c>
      <c r="L4" s="20">
        <f t="shared" si="0"/>
        <v>78.4</v>
      </c>
      <c r="M4" s="21">
        <v>11</v>
      </c>
      <c r="N4" s="19">
        <v>78.1</v>
      </c>
      <c r="O4" s="19">
        <f t="shared" si="1"/>
        <v>78.25</v>
      </c>
    </row>
    <row r="5" s="14" customFormat="1" ht="14.25" spans="1:15">
      <c r="A5" s="17" t="s">
        <v>92</v>
      </c>
      <c r="B5" s="11" t="s">
        <v>93</v>
      </c>
      <c r="C5" s="10" t="str">
        <f>"340121199401201900"</f>
        <v>340121199401201900</v>
      </c>
      <c r="D5" s="10" t="str">
        <f>"女"</f>
        <v>女</v>
      </c>
      <c r="E5" s="10" t="str">
        <f>"18755436078"</f>
        <v>18755436078</v>
      </c>
      <c r="F5" s="10" t="s">
        <v>83</v>
      </c>
      <c r="G5" s="10" t="str">
        <f>"2022009"</f>
        <v>2022009</v>
      </c>
      <c r="H5" s="10" t="s">
        <v>17</v>
      </c>
      <c r="I5" s="11" t="s">
        <v>94</v>
      </c>
      <c r="J5" s="20">
        <v>74.6</v>
      </c>
      <c r="K5" s="20">
        <v>78</v>
      </c>
      <c r="L5" s="20">
        <f t="shared" si="0"/>
        <v>76.3</v>
      </c>
      <c r="M5" s="21">
        <v>15</v>
      </c>
      <c r="N5" s="19">
        <v>78.3</v>
      </c>
      <c r="O5" s="19">
        <f t="shared" si="1"/>
        <v>77.3</v>
      </c>
    </row>
    <row r="6" s="14" customFormat="1" ht="14.25" spans="1:15">
      <c r="A6" s="17" t="s">
        <v>89</v>
      </c>
      <c r="B6" s="11" t="s">
        <v>90</v>
      </c>
      <c r="C6" s="10" t="str">
        <f>"340403199102172410"</f>
        <v>340403199102172410</v>
      </c>
      <c r="D6" s="10" t="str">
        <f>"男"</f>
        <v>男</v>
      </c>
      <c r="E6" s="10" t="str">
        <f>"18755418063"</f>
        <v>18755418063</v>
      </c>
      <c r="F6" s="10" t="s">
        <v>83</v>
      </c>
      <c r="G6" s="10" t="str">
        <f>"2022009"</f>
        <v>2022009</v>
      </c>
      <c r="H6" s="10" t="s">
        <v>17</v>
      </c>
      <c r="I6" s="11" t="s">
        <v>91</v>
      </c>
      <c r="J6" s="20">
        <v>81.6</v>
      </c>
      <c r="K6" s="20">
        <v>71</v>
      </c>
      <c r="L6" s="20">
        <f t="shared" si="0"/>
        <v>76.3</v>
      </c>
      <c r="M6" s="21">
        <v>17</v>
      </c>
      <c r="N6" s="19">
        <v>74.7</v>
      </c>
      <c r="O6" s="19">
        <f t="shared" si="1"/>
        <v>75.5</v>
      </c>
    </row>
    <row r="7" s="14" customFormat="1" ht="14.25" spans="1:15">
      <c r="A7" s="17" t="s">
        <v>95</v>
      </c>
      <c r="B7" s="11" t="s">
        <v>96</v>
      </c>
      <c r="C7" s="10" t="str">
        <f>"340403199203010891"</f>
        <v>340403199203010891</v>
      </c>
      <c r="D7" s="10" t="str">
        <f>"男"</f>
        <v>男</v>
      </c>
      <c r="E7" s="10" t="str">
        <f>"15155418265"</f>
        <v>15155418265</v>
      </c>
      <c r="F7" s="10" t="s">
        <v>83</v>
      </c>
      <c r="G7" s="10" t="str">
        <f>"2022010"</f>
        <v>2022010</v>
      </c>
      <c r="H7" s="10" t="s">
        <v>67</v>
      </c>
      <c r="I7" s="11" t="s">
        <v>97</v>
      </c>
      <c r="J7" s="20">
        <v>72.3</v>
      </c>
      <c r="K7" s="20">
        <v>70.5</v>
      </c>
      <c r="L7" s="20">
        <f t="shared" si="0"/>
        <v>71.4</v>
      </c>
      <c r="M7" s="19">
        <v>12</v>
      </c>
      <c r="N7" s="19">
        <v>76.5</v>
      </c>
      <c r="O7" s="19">
        <f t="shared" si="1"/>
        <v>73.95</v>
      </c>
    </row>
    <row r="8" s="14" customFormat="1" ht="14.25" spans="1:15">
      <c r="A8" s="17" t="s">
        <v>101</v>
      </c>
      <c r="B8" s="11" t="s">
        <v>102</v>
      </c>
      <c r="C8" s="10" t="str">
        <f>"340402198806140029"</f>
        <v>340402198806140029</v>
      </c>
      <c r="D8" s="10" t="str">
        <f>"女"</f>
        <v>女</v>
      </c>
      <c r="E8" s="10" t="str">
        <f>"13616718046"</f>
        <v>13616718046</v>
      </c>
      <c r="F8" s="10" t="s">
        <v>83</v>
      </c>
      <c r="G8" s="10" t="str">
        <f>"2022010"</f>
        <v>2022010</v>
      </c>
      <c r="H8" s="10" t="s">
        <v>67</v>
      </c>
      <c r="I8" s="11" t="s">
        <v>103</v>
      </c>
      <c r="J8" s="20">
        <v>64.7</v>
      </c>
      <c r="K8" s="20">
        <v>69</v>
      </c>
      <c r="L8" s="20">
        <f t="shared" si="0"/>
        <v>66.85</v>
      </c>
      <c r="M8" s="19">
        <v>21</v>
      </c>
      <c r="N8" s="19">
        <v>76.6</v>
      </c>
      <c r="O8" s="19">
        <f t="shared" si="1"/>
        <v>71.725</v>
      </c>
    </row>
    <row r="9" s="14" customFormat="1" ht="14.25" spans="1:15">
      <c r="A9" s="17" t="s">
        <v>98</v>
      </c>
      <c r="B9" s="11" t="s">
        <v>99</v>
      </c>
      <c r="C9" s="10" t="str">
        <f>"340402199307301224"</f>
        <v>340402199307301224</v>
      </c>
      <c r="D9" s="10" t="str">
        <f>"女"</f>
        <v>女</v>
      </c>
      <c r="E9" s="10" t="str">
        <f>"17621205910"</f>
        <v>17621205910</v>
      </c>
      <c r="F9" s="10" t="s">
        <v>83</v>
      </c>
      <c r="G9" s="10" t="str">
        <f>"2022010"</f>
        <v>2022010</v>
      </c>
      <c r="H9" s="10" t="s">
        <v>67</v>
      </c>
      <c r="I9" s="11" t="s">
        <v>100</v>
      </c>
      <c r="J9" s="20">
        <v>66.5</v>
      </c>
      <c r="K9" s="20">
        <v>69</v>
      </c>
      <c r="L9" s="20">
        <f t="shared" si="0"/>
        <v>67.75</v>
      </c>
      <c r="M9" s="19">
        <v>13</v>
      </c>
      <c r="N9" s="19">
        <v>74.9</v>
      </c>
      <c r="O9" s="19">
        <f t="shared" si="1"/>
        <v>71.325</v>
      </c>
    </row>
    <row r="10" s="14" customFormat="1" ht="14.25" spans="1:15">
      <c r="A10" s="17" t="s">
        <v>104</v>
      </c>
      <c r="B10" s="11" t="s">
        <v>105</v>
      </c>
      <c r="C10" s="10" t="str">
        <f>"340121199804028217"</f>
        <v>340121199804028217</v>
      </c>
      <c r="D10" s="10" t="str">
        <f>"男"</f>
        <v>男</v>
      </c>
      <c r="E10" s="10" t="str">
        <f>"13637296785"</f>
        <v>13637296785</v>
      </c>
      <c r="F10" s="10" t="s">
        <v>106</v>
      </c>
      <c r="G10" s="10" t="str">
        <f t="shared" ref="G10:G21" si="2">"2022011"</f>
        <v>2022011</v>
      </c>
      <c r="H10" s="10" t="s">
        <v>107</v>
      </c>
      <c r="I10" s="11" t="s">
        <v>108</v>
      </c>
      <c r="J10" s="20">
        <v>81.2</v>
      </c>
      <c r="K10" s="20">
        <v>78</v>
      </c>
      <c r="L10" s="20">
        <f t="shared" si="0"/>
        <v>79.6</v>
      </c>
      <c r="M10" s="19">
        <v>14</v>
      </c>
      <c r="N10" s="19">
        <v>78.4</v>
      </c>
      <c r="O10" s="19">
        <f t="shared" si="1"/>
        <v>79</v>
      </c>
    </row>
    <row r="11" s="14" customFormat="1" ht="14.25" spans="1:15">
      <c r="A11" s="17" t="s">
        <v>115</v>
      </c>
      <c r="B11" s="11" t="s">
        <v>116</v>
      </c>
      <c r="C11" s="10" t="str">
        <f>"340404198812072424"</f>
        <v>340404198812072424</v>
      </c>
      <c r="D11" s="10" t="str">
        <f>"女"</f>
        <v>女</v>
      </c>
      <c r="E11" s="10" t="str">
        <f>"13966457726"</f>
        <v>13966457726</v>
      </c>
      <c r="F11" s="10" t="s">
        <v>106</v>
      </c>
      <c r="G11" s="10" t="str">
        <f t="shared" si="2"/>
        <v>2022011</v>
      </c>
      <c r="H11" s="10" t="s">
        <v>107</v>
      </c>
      <c r="I11" s="11" t="s">
        <v>117</v>
      </c>
      <c r="J11" s="20">
        <v>82</v>
      </c>
      <c r="K11" s="20">
        <v>71.5</v>
      </c>
      <c r="L11" s="20">
        <f t="shared" si="0"/>
        <v>76.75</v>
      </c>
      <c r="M11" s="19">
        <v>9</v>
      </c>
      <c r="N11" s="19">
        <v>77.2</v>
      </c>
      <c r="O11" s="19">
        <f t="shared" si="1"/>
        <v>76.975</v>
      </c>
    </row>
    <row r="12" s="14" customFormat="1" ht="14.25" spans="1:15">
      <c r="A12" s="17" t="s">
        <v>109</v>
      </c>
      <c r="B12" s="11" t="s">
        <v>110</v>
      </c>
      <c r="C12" s="10" t="str">
        <f>"341224199404283513"</f>
        <v>341224199404283513</v>
      </c>
      <c r="D12" s="10" t="str">
        <f>"男"</f>
        <v>男</v>
      </c>
      <c r="E12" s="10" t="str">
        <f>"19156542081"</f>
        <v>19156542081</v>
      </c>
      <c r="F12" s="10" t="s">
        <v>106</v>
      </c>
      <c r="G12" s="10" t="str">
        <f t="shared" si="2"/>
        <v>2022011</v>
      </c>
      <c r="H12" s="10" t="s">
        <v>107</v>
      </c>
      <c r="I12" s="11" t="s">
        <v>111</v>
      </c>
      <c r="J12" s="20">
        <v>82.6</v>
      </c>
      <c r="K12" s="20">
        <v>75</v>
      </c>
      <c r="L12" s="20">
        <f t="shared" si="0"/>
        <v>78.8</v>
      </c>
      <c r="M12" s="19">
        <v>1</v>
      </c>
      <c r="N12" s="19">
        <v>74.6</v>
      </c>
      <c r="O12" s="19">
        <f t="shared" si="1"/>
        <v>76.7</v>
      </c>
    </row>
    <row r="13" s="14" customFormat="1" ht="14.25" spans="1:15">
      <c r="A13" s="17" t="s">
        <v>118</v>
      </c>
      <c r="B13" s="11" t="s">
        <v>119</v>
      </c>
      <c r="C13" s="10" t="str">
        <f>"340406199107083432"</f>
        <v>340406199107083432</v>
      </c>
      <c r="D13" s="10" t="str">
        <f>"男"</f>
        <v>男</v>
      </c>
      <c r="E13" s="10" t="str">
        <f>"18755446955"</f>
        <v>18755446955</v>
      </c>
      <c r="F13" s="10" t="s">
        <v>106</v>
      </c>
      <c r="G13" s="10" t="str">
        <f t="shared" si="2"/>
        <v>2022011</v>
      </c>
      <c r="H13" s="10" t="s">
        <v>107</v>
      </c>
      <c r="I13" s="11" t="s">
        <v>120</v>
      </c>
      <c r="J13" s="20">
        <v>81.6</v>
      </c>
      <c r="K13" s="20">
        <v>71</v>
      </c>
      <c r="L13" s="20">
        <f t="shared" si="0"/>
        <v>76.3</v>
      </c>
      <c r="M13" s="19">
        <v>6</v>
      </c>
      <c r="N13" s="19">
        <v>76.8</v>
      </c>
      <c r="O13" s="19">
        <f t="shared" si="1"/>
        <v>76.55</v>
      </c>
    </row>
    <row r="14" s="14" customFormat="1" ht="14.25" spans="1:15">
      <c r="A14" s="17" t="s">
        <v>121</v>
      </c>
      <c r="B14" s="11" t="s">
        <v>122</v>
      </c>
      <c r="C14" s="10" t="str">
        <f>"413026199008240062"</f>
        <v>413026199008240062</v>
      </c>
      <c r="D14" s="10" t="str">
        <f>"女"</f>
        <v>女</v>
      </c>
      <c r="E14" s="10" t="str">
        <f>"17633710557"</f>
        <v>17633710557</v>
      </c>
      <c r="F14" s="10" t="s">
        <v>106</v>
      </c>
      <c r="G14" s="10" t="str">
        <f t="shared" si="2"/>
        <v>2022011</v>
      </c>
      <c r="H14" s="10" t="s">
        <v>107</v>
      </c>
      <c r="I14" s="11" t="s">
        <v>123</v>
      </c>
      <c r="J14" s="20">
        <v>80.9</v>
      </c>
      <c r="K14" s="20">
        <v>70.5</v>
      </c>
      <c r="L14" s="20">
        <f t="shared" si="0"/>
        <v>75.7</v>
      </c>
      <c r="M14" s="19">
        <v>2</v>
      </c>
      <c r="N14" s="19">
        <v>77.2</v>
      </c>
      <c r="O14" s="19">
        <f t="shared" si="1"/>
        <v>76.45</v>
      </c>
    </row>
    <row r="15" s="14" customFormat="1" ht="14.25" spans="1:15">
      <c r="A15" s="17" t="s">
        <v>133</v>
      </c>
      <c r="B15" s="11" t="s">
        <v>134</v>
      </c>
      <c r="C15" s="10" t="str">
        <f>"34042119971010246X"</f>
        <v>34042119971010246X</v>
      </c>
      <c r="D15" s="10" t="str">
        <f>"女"</f>
        <v>女</v>
      </c>
      <c r="E15" s="10" t="str">
        <f>"13399548187"</f>
        <v>13399548187</v>
      </c>
      <c r="F15" s="10" t="s">
        <v>106</v>
      </c>
      <c r="G15" s="10" t="str">
        <f t="shared" si="2"/>
        <v>2022011</v>
      </c>
      <c r="H15" s="10" t="s">
        <v>107</v>
      </c>
      <c r="I15" s="11" t="s">
        <v>135</v>
      </c>
      <c r="J15" s="20">
        <v>67.8</v>
      </c>
      <c r="K15" s="20">
        <v>75.5</v>
      </c>
      <c r="L15" s="20">
        <f t="shared" si="0"/>
        <v>71.65</v>
      </c>
      <c r="M15" s="19">
        <v>16</v>
      </c>
      <c r="N15" s="19">
        <v>80.4</v>
      </c>
      <c r="O15" s="19">
        <f t="shared" si="1"/>
        <v>76.025</v>
      </c>
    </row>
    <row r="16" s="14" customFormat="1" ht="14.25" spans="1:15">
      <c r="A16" s="17" t="s">
        <v>112</v>
      </c>
      <c r="B16" s="11" t="s">
        <v>113</v>
      </c>
      <c r="C16" s="10" t="str">
        <f>"340405199802170427"</f>
        <v>340405199802170427</v>
      </c>
      <c r="D16" s="10" t="str">
        <f>"女"</f>
        <v>女</v>
      </c>
      <c r="E16" s="10" t="str">
        <f>"17856178545"</f>
        <v>17856178545</v>
      </c>
      <c r="F16" s="10" t="s">
        <v>106</v>
      </c>
      <c r="G16" s="10" t="str">
        <f t="shared" si="2"/>
        <v>2022011</v>
      </c>
      <c r="H16" s="10" t="s">
        <v>107</v>
      </c>
      <c r="I16" s="11" t="s">
        <v>114</v>
      </c>
      <c r="J16" s="20">
        <v>76.9</v>
      </c>
      <c r="K16" s="20">
        <v>77</v>
      </c>
      <c r="L16" s="20">
        <f t="shared" si="0"/>
        <v>76.95</v>
      </c>
      <c r="M16" s="19">
        <v>20</v>
      </c>
      <c r="N16" s="19">
        <v>74.7</v>
      </c>
      <c r="O16" s="19">
        <f t="shared" si="1"/>
        <v>75.825</v>
      </c>
    </row>
    <row r="17" s="14" customFormat="1" ht="14.25" spans="1:15">
      <c r="A17" s="17" t="s">
        <v>124</v>
      </c>
      <c r="B17" s="11" t="s">
        <v>125</v>
      </c>
      <c r="C17" s="10" t="str">
        <f>"340403199908120425"</f>
        <v>340403199908120425</v>
      </c>
      <c r="D17" s="10" t="str">
        <f>"女"</f>
        <v>女</v>
      </c>
      <c r="E17" s="10" t="str">
        <f>"19909640656"</f>
        <v>19909640656</v>
      </c>
      <c r="F17" s="10" t="s">
        <v>106</v>
      </c>
      <c r="G17" s="10" t="str">
        <f t="shared" si="2"/>
        <v>2022011</v>
      </c>
      <c r="H17" s="10" t="s">
        <v>107</v>
      </c>
      <c r="I17" s="11" t="s">
        <v>126</v>
      </c>
      <c r="J17" s="20">
        <v>73.5</v>
      </c>
      <c r="K17" s="20">
        <v>72.5</v>
      </c>
      <c r="L17" s="20">
        <f t="shared" si="0"/>
        <v>73</v>
      </c>
      <c r="M17" s="19">
        <v>7</v>
      </c>
      <c r="N17" s="19">
        <v>76.8</v>
      </c>
      <c r="O17" s="19">
        <f t="shared" si="1"/>
        <v>74.9</v>
      </c>
    </row>
    <row r="18" s="14" customFormat="1" ht="14.25" spans="1:15">
      <c r="A18" s="17" t="s">
        <v>127</v>
      </c>
      <c r="B18" s="11" t="s">
        <v>128</v>
      </c>
      <c r="C18" s="10" t="str">
        <f>"340402199507240219"</f>
        <v>340402199507240219</v>
      </c>
      <c r="D18" s="10" t="str">
        <f t="shared" ref="D18:D24" si="3">"男"</f>
        <v>男</v>
      </c>
      <c r="E18" s="10" t="str">
        <f>"18855995246"</f>
        <v>18855995246</v>
      </c>
      <c r="F18" s="10" t="s">
        <v>106</v>
      </c>
      <c r="G18" s="10" t="str">
        <f t="shared" si="2"/>
        <v>2022011</v>
      </c>
      <c r="H18" s="10" t="s">
        <v>107</v>
      </c>
      <c r="I18" s="11" t="s">
        <v>129</v>
      </c>
      <c r="J18" s="20">
        <v>82.3</v>
      </c>
      <c r="K18" s="20">
        <v>63.5</v>
      </c>
      <c r="L18" s="20">
        <f t="shared" si="0"/>
        <v>72.9</v>
      </c>
      <c r="M18" s="19">
        <v>3</v>
      </c>
      <c r="N18" s="19">
        <v>74.2</v>
      </c>
      <c r="O18" s="19">
        <f t="shared" si="1"/>
        <v>73.55</v>
      </c>
    </row>
    <row r="19" s="14" customFormat="1" ht="14.25" spans="1:15">
      <c r="A19" s="17" t="s">
        <v>139</v>
      </c>
      <c r="B19" s="11" t="s">
        <v>140</v>
      </c>
      <c r="C19" s="10" t="str">
        <f>"340405199508080033"</f>
        <v>340405199508080033</v>
      </c>
      <c r="D19" s="10" t="str">
        <f t="shared" si="3"/>
        <v>男</v>
      </c>
      <c r="E19" s="10" t="str">
        <f>"17816898256"</f>
        <v>17816898256</v>
      </c>
      <c r="F19" s="10" t="s">
        <v>106</v>
      </c>
      <c r="G19" s="10" t="str">
        <f t="shared" si="2"/>
        <v>2022011</v>
      </c>
      <c r="H19" s="10" t="s">
        <v>107</v>
      </c>
      <c r="I19" s="11" t="s">
        <v>141</v>
      </c>
      <c r="J19" s="20">
        <v>68.8</v>
      </c>
      <c r="K19" s="20">
        <v>73.5</v>
      </c>
      <c r="L19" s="20">
        <f t="shared" si="0"/>
        <v>71.15</v>
      </c>
      <c r="M19" s="19">
        <v>4</v>
      </c>
      <c r="N19" s="19">
        <v>74.6</v>
      </c>
      <c r="O19" s="19">
        <f t="shared" si="1"/>
        <v>72.875</v>
      </c>
    </row>
    <row r="20" s="14" customFormat="1" ht="14.25" spans="1:15">
      <c r="A20" s="17" t="s">
        <v>136</v>
      </c>
      <c r="B20" s="11" t="s">
        <v>137</v>
      </c>
      <c r="C20" s="10" t="str">
        <f>"340421199407110811"</f>
        <v>340421199407110811</v>
      </c>
      <c r="D20" s="10" t="str">
        <f t="shared" si="3"/>
        <v>男</v>
      </c>
      <c r="E20" s="10" t="str">
        <f>"15656963346"</f>
        <v>15656963346</v>
      </c>
      <c r="F20" s="10" t="s">
        <v>106</v>
      </c>
      <c r="G20" s="10" t="str">
        <f t="shared" si="2"/>
        <v>2022011</v>
      </c>
      <c r="H20" s="10" t="s">
        <v>107</v>
      </c>
      <c r="I20" s="11" t="s">
        <v>138</v>
      </c>
      <c r="J20" s="20">
        <v>75.7</v>
      </c>
      <c r="K20" s="20">
        <v>67</v>
      </c>
      <c r="L20" s="20">
        <f t="shared" si="0"/>
        <v>71.35</v>
      </c>
      <c r="M20" s="19">
        <v>18</v>
      </c>
      <c r="N20" s="19">
        <v>74.4</v>
      </c>
      <c r="O20" s="19">
        <f t="shared" si="1"/>
        <v>72.875</v>
      </c>
    </row>
    <row r="21" s="14" customFormat="1" ht="14.25" spans="1:15">
      <c r="A21" s="17" t="s">
        <v>130</v>
      </c>
      <c r="B21" s="11" t="s">
        <v>131</v>
      </c>
      <c r="C21" s="10" t="str">
        <f>"340421199002262454"</f>
        <v>340421199002262454</v>
      </c>
      <c r="D21" s="10" t="str">
        <f t="shared" si="3"/>
        <v>男</v>
      </c>
      <c r="E21" s="10" t="str">
        <f>"18355453765"</f>
        <v>18355453765</v>
      </c>
      <c r="F21" s="10" t="s">
        <v>106</v>
      </c>
      <c r="G21" s="10" t="str">
        <f t="shared" si="2"/>
        <v>2022011</v>
      </c>
      <c r="H21" s="10" t="s">
        <v>107</v>
      </c>
      <c r="I21" s="11" t="s">
        <v>132</v>
      </c>
      <c r="J21" s="20">
        <v>77.3</v>
      </c>
      <c r="K21" s="20">
        <v>67</v>
      </c>
      <c r="L21" s="20">
        <f t="shared" si="0"/>
        <v>72.15</v>
      </c>
      <c r="M21" s="19" t="s">
        <v>159</v>
      </c>
      <c r="N21" s="19"/>
      <c r="O21" s="19">
        <f t="shared" si="1"/>
        <v>36.075</v>
      </c>
    </row>
    <row r="22" s="14" customFormat="1" ht="14.25" spans="1:15">
      <c r="A22" s="17" t="s">
        <v>146</v>
      </c>
      <c r="B22" s="11" t="s">
        <v>147</v>
      </c>
      <c r="C22" s="10" t="str">
        <f>"340406198903200076"</f>
        <v>340406198903200076</v>
      </c>
      <c r="D22" s="10" t="str">
        <f t="shared" si="3"/>
        <v>男</v>
      </c>
      <c r="E22" s="10" t="str">
        <f>"13866305523"</f>
        <v>13866305523</v>
      </c>
      <c r="F22" s="10" t="s">
        <v>144</v>
      </c>
      <c r="G22" s="10" t="str">
        <f>"2022012"</f>
        <v>2022012</v>
      </c>
      <c r="H22" s="10" t="s">
        <v>28</v>
      </c>
      <c r="I22" s="11" t="s">
        <v>148</v>
      </c>
      <c r="J22" s="20">
        <v>77.7</v>
      </c>
      <c r="K22" s="20">
        <v>64.5</v>
      </c>
      <c r="L22" s="20">
        <f t="shared" si="0"/>
        <v>71.1</v>
      </c>
      <c r="M22" s="19">
        <v>19</v>
      </c>
      <c r="N22" s="19">
        <v>76.7</v>
      </c>
      <c r="O22" s="19">
        <f t="shared" si="1"/>
        <v>73.9</v>
      </c>
    </row>
    <row r="23" s="14" customFormat="1" ht="14.25" spans="1:15">
      <c r="A23" s="17" t="s">
        <v>142</v>
      </c>
      <c r="B23" s="11" t="s">
        <v>143</v>
      </c>
      <c r="C23" s="10" t="str">
        <f>"340421198703174815"</f>
        <v>340421198703174815</v>
      </c>
      <c r="D23" s="10" t="str">
        <f t="shared" si="3"/>
        <v>男</v>
      </c>
      <c r="E23" s="10" t="str">
        <f>"17755452488"</f>
        <v>17755452488</v>
      </c>
      <c r="F23" s="10" t="s">
        <v>144</v>
      </c>
      <c r="G23" s="10" t="str">
        <f>"2022012"</f>
        <v>2022012</v>
      </c>
      <c r="H23" s="10" t="s">
        <v>28</v>
      </c>
      <c r="I23" s="11" t="s">
        <v>145</v>
      </c>
      <c r="J23" s="20">
        <v>76.9</v>
      </c>
      <c r="K23" s="20">
        <v>67</v>
      </c>
      <c r="L23" s="20">
        <f t="shared" si="0"/>
        <v>71.95</v>
      </c>
      <c r="M23" s="19">
        <v>8</v>
      </c>
      <c r="N23" s="19">
        <v>73.3</v>
      </c>
      <c r="O23" s="19">
        <f t="shared" si="1"/>
        <v>72.625</v>
      </c>
    </row>
    <row r="24" s="14" customFormat="1" ht="14.25" spans="1:15">
      <c r="A24" s="17" t="s">
        <v>149</v>
      </c>
      <c r="B24" s="11" t="s">
        <v>150</v>
      </c>
      <c r="C24" s="10" t="str">
        <f>"34040619870728361X"</f>
        <v>34040619870728361X</v>
      </c>
      <c r="D24" s="10" t="str">
        <f t="shared" si="3"/>
        <v>男</v>
      </c>
      <c r="E24" s="10" t="str">
        <f>"15705547926"</f>
        <v>15705547926</v>
      </c>
      <c r="F24" s="10" t="s">
        <v>144</v>
      </c>
      <c r="G24" s="10" t="str">
        <f>"2022012"</f>
        <v>2022012</v>
      </c>
      <c r="H24" s="10" t="s">
        <v>28</v>
      </c>
      <c r="I24" s="11" t="s">
        <v>151</v>
      </c>
      <c r="J24" s="20">
        <v>72</v>
      </c>
      <c r="K24" s="20">
        <v>65</v>
      </c>
      <c r="L24" s="20">
        <f t="shared" si="0"/>
        <v>68.5</v>
      </c>
      <c r="M24" s="19">
        <v>10</v>
      </c>
      <c r="N24" s="19">
        <v>74.7</v>
      </c>
      <c r="O24" s="19">
        <f t="shared" si="1"/>
        <v>71.6</v>
      </c>
    </row>
  </sheetData>
  <sortState ref="A3:O24">
    <sortCondition ref="G3:G24"/>
    <sortCondition ref="O3:O24" descending="1"/>
  </sortState>
  <mergeCells count="1">
    <mergeCell ref="A1:L1"/>
  </mergeCell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2"/>
  <sheetViews>
    <sheetView tabSelected="1" workbookViewId="0">
      <selection activeCell="M10" sqref="M10"/>
    </sheetView>
  </sheetViews>
  <sheetFormatPr defaultColWidth="9" defaultRowHeight="13.5" outlineLevelCol="7"/>
  <cols>
    <col min="1" max="1" width="5.375" customWidth="1"/>
    <col min="2" max="2" width="22.625" customWidth="1"/>
    <col min="3" max="4" width="9.875" customWidth="1"/>
    <col min="5" max="5" width="11.5" customWidth="1"/>
    <col min="6" max="8" width="9" style="1"/>
  </cols>
  <sheetData>
    <row r="1" ht="14.25" spans="1:8">
      <c r="A1" s="2" t="s">
        <v>1</v>
      </c>
      <c r="B1" s="3" t="s">
        <v>6</v>
      </c>
      <c r="C1" s="3" t="s">
        <v>7</v>
      </c>
      <c r="D1" s="3" t="s">
        <v>8</v>
      </c>
      <c r="E1" s="4" t="s">
        <v>9</v>
      </c>
      <c r="F1" s="5" t="s">
        <v>12</v>
      </c>
      <c r="G1" s="5" t="s">
        <v>153</v>
      </c>
      <c r="H1" s="5" t="s">
        <v>154</v>
      </c>
    </row>
    <row r="2" ht="14.25" spans="1:8">
      <c r="A2" s="6" t="s">
        <v>173</v>
      </c>
      <c r="B2" s="7" t="s">
        <v>16</v>
      </c>
      <c r="C2" s="7" t="str">
        <f>"2022001"</f>
        <v>2022001</v>
      </c>
      <c r="D2" s="7" t="s">
        <v>17</v>
      </c>
      <c r="E2" s="8" t="s">
        <v>22</v>
      </c>
      <c r="F2" s="9">
        <v>75.85</v>
      </c>
      <c r="G2" s="9">
        <v>76.06</v>
      </c>
      <c r="H2" s="9">
        <v>75.955</v>
      </c>
    </row>
    <row r="3" ht="14.25" spans="1:8">
      <c r="A3" s="6" t="s">
        <v>165</v>
      </c>
      <c r="B3" s="7" t="s">
        <v>16</v>
      </c>
      <c r="C3" s="7" t="str">
        <f>"2022001"</f>
        <v>2022001</v>
      </c>
      <c r="D3" s="7" t="s">
        <v>17</v>
      </c>
      <c r="E3" s="8" t="s">
        <v>18</v>
      </c>
      <c r="F3" s="9">
        <v>75.95</v>
      </c>
      <c r="G3" s="9">
        <v>75.6</v>
      </c>
      <c r="H3" s="9">
        <v>75.775</v>
      </c>
    </row>
    <row r="4" ht="14.25" spans="1:8">
      <c r="A4" s="6" t="s">
        <v>169</v>
      </c>
      <c r="B4" s="7" t="s">
        <v>16</v>
      </c>
      <c r="C4" s="7" t="str">
        <f>"2022001"</f>
        <v>2022001</v>
      </c>
      <c r="D4" s="7" t="s">
        <v>17</v>
      </c>
      <c r="E4" s="8" t="s">
        <v>25</v>
      </c>
      <c r="F4" s="9">
        <v>74.45</v>
      </c>
      <c r="G4" s="9">
        <v>74.5</v>
      </c>
      <c r="H4" s="9">
        <v>74.475</v>
      </c>
    </row>
    <row r="5" ht="14.25" spans="1:8">
      <c r="A5" s="6" t="s">
        <v>171</v>
      </c>
      <c r="B5" s="7" t="s">
        <v>16</v>
      </c>
      <c r="C5" s="7" t="str">
        <f t="shared" ref="C5:C7" si="0">"2022002"</f>
        <v>2022002</v>
      </c>
      <c r="D5" s="7" t="s">
        <v>28</v>
      </c>
      <c r="E5" s="8" t="s">
        <v>35</v>
      </c>
      <c r="F5" s="9">
        <v>79.55</v>
      </c>
      <c r="G5" s="9">
        <v>77.5</v>
      </c>
      <c r="H5" s="9">
        <v>78.525</v>
      </c>
    </row>
    <row r="6" ht="14.25" spans="1:8">
      <c r="A6" s="6" t="s">
        <v>161</v>
      </c>
      <c r="B6" s="7" t="s">
        <v>16</v>
      </c>
      <c r="C6" s="7" t="str">
        <f t="shared" si="0"/>
        <v>2022002</v>
      </c>
      <c r="D6" s="7" t="s">
        <v>28</v>
      </c>
      <c r="E6" s="8" t="s">
        <v>32</v>
      </c>
      <c r="F6" s="9">
        <v>80.3</v>
      </c>
      <c r="G6" s="9">
        <v>75.04</v>
      </c>
      <c r="H6" s="9">
        <v>77.67</v>
      </c>
    </row>
    <row r="7" ht="14.25" spans="1:8">
      <c r="A7" s="6" t="s">
        <v>166</v>
      </c>
      <c r="B7" s="7" t="s">
        <v>16</v>
      </c>
      <c r="C7" s="7" t="str">
        <f t="shared" si="0"/>
        <v>2022002</v>
      </c>
      <c r="D7" s="7" t="s">
        <v>28</v>
      </c>
      <c r="E7" s="8" t="s">
        <v>29</v>
      </c>
      <c r="F7" s="9">
        <v>80.85</v>
      </c>
      <c r="G7" s="9">
        <v>0</v>
      </c>
      <c r="H7" s="9">
        <v>40.425</v>
      </c>
    </row>
    <row r="8" ht="14.25" spans="1:8">
      <c r="A8" s="6" t="s">
        <v>157</v>
      </c>
      <c r="B8" s="10" t="s">
        <v>38</v>
      </c>
      <c r="C8" s="10" t="str">
        <f t="shared" ref="C8:C10" si="1">"2022003"</f>
        <v>2022003</v>
      </c>
      <c r="D8" s="10" t="s">
        <v>17</v>
      </c>
      <c r="E8" s="11" t="s">
        <v>39</v>
      </c>
      <c r="F8" s="9">
        <v>79.9</v>
      </c>
      <c r="G8" s="9">
        <v>80.98</v>
      </c>
      <c r="H8" s="9">
        <v>80.44</v>
      </c>
    </row>
    <row r="9" ht="14.25" spans="1:8">
      <c r="A9" s="6" t="s">
        <v>158</v>
      </c>
      <c r="B9" s="10" t="s">
        <v>38</v>
      </c>
      <c r="C9" s="10" t="str">
        <f t="shared" si="1"/>
        <v>2022003</v>
      </c>
      <c r="D9" s="10" t="s">
        <v>17</v>
      </c>
      <c r="E9" s="11" t="s">
        <v>42</v>
      </c>
      <c r="F9" s="9">
        <v>76</v>
      </c>
      <c r="G9" s="9">
        <v>73.74</v>
      </c>
      <c r="H9" s="9">
        <v>74.87</v>
      </c>
    </row>
    <row r="10" ht="14.25" spans="1:8">
      <c r="A10" s="6" t="s">
        <v>172</v>
      </c>
      <c r="B10" s="10" t="s">
        <v>38</v>
      </c>
      <c r="C10" s="10" t="str">
        <f t="shared" si="1"/>
        <v>2022003</v>
      </c>
      <c r="D10" s="10" t="s">
        <v>17</v>
      </c>
      <c r="E10" s="11" t="s">
        <v>45</v>
      </c>
      <c r="F10" s="9">
        <v>74.35</v>
      </c>
      <c r="G10" s="9">
        <v>74.76</v>
      </c>
      <c r="H10" s="9">
        <v>74.555</v>
      </c>
    </row>
    <row r="11" ht="14.25" spans="1:8">
      <c r="A11" s="6" t="s">
        <v>164</v>
      </c>
      <c r="B11" s="10" t="s">
        <v>48</v>
      </c>
      <c r="C11" s="10" t="str">
        <f t="shared" ref="C11:C13" si="2">"2022005"</f>
        <v>2022005</v>
      </c>
      <c r="D11" s="10" t="s">
        <v>28</v>
      </c>
      <c r="E11" s="12" t="s">
        <v>56</v>
      </c>
      <c r="F11" s="9">
        <v>71.45</v>
      </c>
      <c r="G11" s="9">
        <v>81.46</v>
      </c>
      <c r="H11" s="9">
        <v>76.455</v>
      </c>
    </row>
    <row r="12" ht="14.25" spans="1:8">
      <c r="A12" s="6" t="s">
        <v>162</v>
      </c>
      <c r="B12" s="10" t="s">
        <v>48</v>
      </c>
      <c r="C12" s="10" t="str">
        <f t="shared" si="2"/>
        <v>2022005</v>
      </c>
      <c r="D12" s="10" t="s">
        <v>28</v>
      </c>
      <c r="E12" s="11" t="s">
        <v>49</v>
      </c>
      <c r="F12" s="9">
        <v>73.9</v>
      </c>
      <c r="G12" s="9">
        <v>76.1</v>
      </c>
      <c r="H12" s="9">
        <v>75</v>
      </c>
    </row>
    <row r="13" ht="14.25" spans="1:8">
      <c r="A13" s="6" t="s">
        <v>156</v>
      </c>
      <c r="B13" s="10" t="s">
        <v>48</v>
      </c>
      <c r="C13" s="10" t="str">
        <f t="shared" si="2"/>
        <v>2022005</v>
      </c>
      <c r="D13" s="10" t="s">
        <v>28</v>
      </c>
      <c r="E13" s="11" t="s">
        <v>52</v>
      </c>
      <c r="F13" s="9">
        <v>70.35</v>
      </c>
      <c r="G13" s="9">
        <v>73.2</v>
      </c>
      <c r="H13" s="9">
        <v>71.775</v>
      </c>
    </row>
    <row r="14" ht="14.25" spans="1:8">
      <c r="A14" s="6" t="s">
        <v>160</v>
      </c>
      <c r="B14" s="10" t="s">
        <v>59</v>
      </c>
      <c r="C14" s="10" t="str">
        <f>"2022006"</f>
        <v>2022006</v>
      </c>
      <c r="D14" s="10" t="s">
        <v>17</v>
      </c>
      <c r="E14" s="11" t="s">
        <v>60</v>
      </c>
      <c r="F14" s="9">
        <v>79.35</v>
      </c>
      <c r="G14" s="9">
        <v>73.8</v>
      </c>
      <c r="H14" s="9">
        <v>76.575</v>
      </c>
    </row>
    <row r="15" ht="14.25" spans="1:8">
      <c r="A15" s="6" t="s">
        <v>155</v>
      </c>
      <c r="B15" s="10" t="s">
        <v>59</v>
      </c>
      <c r="C15" s="10" t="str">
        <f>"2022006"</f>
        <v>2022006</v>
      </c>
      <c r="D15" s="10" t="s">
        <v>17</v>
      </c>
      <c r="E15" s="11" t="s">
        <v>63</v>
      </c>
      <c r="F15" s="9">
        <v>74.9</v>
      </c>
      <c r="G15" s="9">
        <v>76.26</v>
      </c>
      <c r="H15" s="9">
        <v>75.58</v>
      </c>
    </row>
    <row r="16" ht="14.25" spans="1:8">
      <c r="A16" s="6" t="s">
        <v>170</v>
      </c>
      <c r="B16" s="10" t="s">
        <v>66</v>
      </c>
      <c r="C16" s="10" t="str">
        <f t="shared" ref="C16:C20" si="3">"2022008"</f>
        <v>2022008</v>
      </c>
      <c r="D16" s="10" t="s">
        <v>67</v>
      </c>
      <c r="E16" s="11" t="s">
        <v>68</v>
      </c>
      <c r="F16" s="9">
        <v>74.95</v>
      </c>
      <c r="G16" s="9">
        <v>74.9</v>
      </c>
      <c r="H16" s="9">
        <v>74.925</v>
      </c>
    </row>
    <row r="17" ht="14.25" spans="1:8">
      <c r="A17" s="6" t="s">
        <v>167</v>
      </c>
      <c r="B17" s="10" t="s">
        <v>66</v>
      </c>
      <c r="C17" s="10" t="str">
        <f t="shared" si="3"/>
        <v>2022008</v>
      </c>
      <c r="D17" s="10" t="s">
        <v>67</v>
      </c>
      <c r="E17" s="11" t="s">
        <v>77</v>
      </c>
      <c r="F17" s="9">
        <v>69.45</v>
      </c>
      <c r="G17" s="9">
        <v>78.06</v>
      </c>
      <c r="H17" s="9">
        <v>73.755</v>
      </c>
    </row>
    <row r="18" ht="14.25" spans="1:8">
      <c r="A18" s="6" t="s">
        <v>163</v>
      </c>
      <c r="B18" s="10" t="s">
        <v>66</v>
      </c>
      <c r="C18" s="10" t="str">
        <f t="shared" si="3"/>
        <v>2022008</v>
      </c>
      <c r="D18" s="10" t="s">
        <v>67</v>
      </c>
      <c r="E18" s="11" t="s">
        <v>71</v>
      </c>
      <c r="F18" s="9">
        <v>71.75</v>
      </c>
      <c r="G18" s="9">
        <v>75.72</v>
      </c>
      <c r="H18" s="9">
        <v>73.735</v>
      </c>
    </row>
    <row r="19" ht="14.25" spans="1:8">
      <c r="A19" s="6" t="s">
        <v>168</v>
      </c>
      <c r="B19" s="10" t="s">
        <v>66</v>
      </c>
      <c r="C19" s="10" t="str">
        <f t="shared" si="3"/>
        <v>2022008</v>
      </c>
      <c r="D19" s="10" t="s">
        <v>67</v>
      </c>
      <c r="E19" s="11" t="s">
        <v>80</v>
      </c>
      <c r="F19" s="9">
        <v>68.7</v>
      </c>
      <c r="G19" s="9">
        <v>78.68</v>
      </c>
      <c r="H19" s="9">
        <v>73.69</v>
      </c>
    </row>
    <row r="20" ht="14.25" spans="1:8">
      <c r="A20" s="6" t="s">
        <v>174</v>
      </c>
      <c r="B20" s="10" t="s">
        <v>66</v>
      </c>
      <c r="C20" s="10" t="str">
        <f t="shared" si="3"/>
        <v>2022008</v>
      </c>
      <c r="D20" s="10" t="s">
        <v>67</v>
      </c>
      <c r="E20" s="11" t="s">
        <v>74</v>
      </c>
      <c r="F20" s="9">
        <v>70.05</v>
      </c>
      <c r="G20" s="9">
        <v>75.64</v>
      </c>
      <c r="H20" s="9">
        <v>72.845</v>
      </c>
    </row>
    <row r="21" ht="14.25" spans="1:8">
      <c r="A21" s="6" t="s">
        <v>175</v>
      </c>
      <c r="B21" s="10" t="s">
        <v>83</v>
      </c>
      <c r="C21" s="10" t="str">
        <f t="shared" ref="C21:C24" si="4">"2022009"</f>
        <v>2022009</v>
      </c>
      <c r="D21" s="10" t="s">
        <v>17</v>
      </c>
      <c r="E21" s="11" t="s">
        <v>84</v>
      </c>
      <c r="F21" s="9">
        <v>78.7</v>
      </c>
      <c r="G21" s="13">
        <v>77.8</v>
      </c>
      <c r="H21" s="9">
        <v>78.25</v>
      </c>
    </row>
    <row r="22" ht="14.25" spans="1:8">
      <c r="A22" s="6" t="s">
        <v>176</v>
      </c>
      <c r="B22" s="10" t="s">
        <v>83</v>
      </c>
      <c r="C22" s="10" t="str">
        <f t="shared" si="4"/>
        <v>2022009</v>
      </c>
      <c r="D22" s="10" t="s">
        <v>17</v>
      </c>
      <c r="E22" s="11" t="s">
        <v>88</v>
      </c>
      <c r="F22" s="9">
        <v>78.4</v>
      </c>
      <c r="G22" s="13">
        <v>78.1</v>
      </c>
      <c r="H22" s="9">
        <v>78.25</v>
      </c>
    </row>
    <row r="23" ht="14.25" spans="1:8">
      <c r="A23" s="6" t="s">
        <v>177</v>
      </c>
      <c r="B23" s="10" t="s">
        <v>83</v>
      </c>
      <c r="C23" s="10" t="str">
        <f t="shared" si="4"/>
        <v>2022009</v>
      </c>
      <c r="D23" s="10" t="s">
        <v>17</v>
      </c>
      <c r="E23" s="11" t="s">
        <v>94</v>
      </c>
      <c r="F23" s="9">
        <v>76.3</v>
      </c>
      <c r="G23" s="13">
        <v>78.3</v>
      </c>
      <c r="H23" s="9">
        <v>77.3</v>
      </c>
    </row>
    <row r="24" ht="14.25" spans="1:8">
      <c r="A24" s="6" t="s">
        <v>178</v>
      </c>
      <c r="B24" s="10" t="s">
        <v>83</v>
      </c>
      <c r="C24" s="10" t="str">
        <f t="shared" si="4"/>
        <v>2022009</v>
      </c>
      <c r="D24" s="10" t="s">
        <v>17</v>
      </c>
      <c r="E24" s="11" t="s">
        <v>91</v>
      </c>
      <c r="F24" s="9">
        <v>76.3</v>
      </c>
      <c r="G24" s="13">
        <v>74.7</v>
      </c>
      <c r="H24" s="9">
        <v>75.5</v>
      </c>
    </row>
    <row r="25" ht="14.25" spans="1:8">
      <c r="A25" s="6" t="s">
        <v>179</v>
      </c>
      <c r="B25" s="10" t="s">
        <v>83</v>
      </c>
      <c r="C25" s="10" t="str">
        <f t="shared" ref="C25:C27" si="5">"2022010"</f>
        <v>2022010</v>
      </c>
      <c r="D25" s="10" t="s">
        <v>67</v>
      </c>
      <c r="E25" s="11" t="s">
        <v>97</v>
      </c>
      <c r="F25" s="9">
        <v>71.4</v>
      </c>
      <c r="G25" s="13">
        <v>76.5</v>
      </c>
      <c r="H25" s="9">
        <v>73.95</v>
      </c>
    </row>
    <row r="26" ht="14.25" spans="1:8">
      <c r="A26" s="6" t="s">
        <v>180</v>
      </c>
      <c r="B26" s="10" t="s">
        <v>83</v>
      </c>
      <c r="C26" s="10" t="str">
        <f t="shared" si="5"/>
        <v>2022010</v>
      </c>
      <c r="D26" s="10" t="s">
        <v>67</v>
      </c>
      <c r="E26" s="11" t="s">
        <v>103</v>
      </c>
      <c r="F26" s="9">
        <v>66.85</v>
      </c>
      <c r="G26" s="13">
        <v>76.6</v>
      </c>
      <c r="H26" s="9">
        <v>71.725</v>
      </c>
    </row>
    <row r="27" ht="14.25" spans="1:8">
      <c r="A27" s="6" t="s">
        <v>181</v>
      </c>
      <c r="B27" s="10" t="s">
        <v>83</v>
      </c>
      <c r="C27" s="10" t="str">
        <f t="shared" si="5"/>
        <v>2022010</v>
      </c>
      <c r="D27" s="10" t="s">
        <v>67</v>
      </c>
      <c r="E27" s="11" t="s">
        <v>100</v>
      </c>
      <c r="F27" s="9">
        <v>67.75</v>
      </c>
      <c r="G27" s="13">
        <v>74.9</v>
      </c>
      <c r="H27" s="9">
        <v>71.325</v>
      </c>
    </row>
    <row r="28" ht="14.25" spans="1:8">
      <c r="A28" s="6" t="s">
        <v>182</v>
      </c>
      <c r="B28" s="10" t="s">
        <v>106</v>
      </c>
      <c r="C28" s="10" t="str">
        <f t="shared" ref="C28:C39" si="6">"2022011"</f>
        <v>2022011</v>
      </c>
      <c r="D28" s="10" t="s">
        <v>107</v>
      </c>
      <c r="E28" s="11" t="s">
        <v>108</v>
      </c>
      <c r="F28" s="9">
        <v>79.6</v>
      </c>
      <c r="G28" s="13">
        <v>78.4</v>
      </c>
      <c r="H28" s="9">
        <v>79</v>
      </c>
    </row>
    <row r="29" ht="14.25" spans="1:8">
      <c r="A29" s="6" t="s">
        <v>183</v>
      </c>
      <c r="B29" s="10" t="s">
        <v>106</v>
      </c>
      <c r="C29" s="10" t="str">
        <f t="shared" si="6"/>
        <v>2022011</v>
      </c>
      <c r="D29" s="10" t="s">
        <v>107</v>
      </c>
      <c r="E29" s="11" t="s">
        <v>117</v>
      </c>
      <c r="F29" s="9">
        <v>76.75</v>
      </c>
      <c r="G29" s="13">
        <v>77.2</v>
      </c>
      <c r="H29" s="9">
        <v>76.975</v>
      </c>
    </row>
    <row r="30" ht="14.25" spans="1:8">
      <c r="A30" s="6" t="s">
        <v>184</v>
      </c>
      <c r="B30" s="10" t="s">
        <v>106</v>
      </c>
      <c r="C30" s="10" t="str">
        <f t="shared" si="6"/>
        <v>2022011</v>
      </c>
      <c r="D30" s="10" t="s">
        <v>107</v>
      </c>
      <c r="E30" s="11" t="s">
        <v>111</v>
      </c>
      <c r="F30" s="9">
        <v>78.8</v>
      </c>
      <c r="G30" s="13">
        <v>74.6</v>
      </c>
      <c r="H30" s="9">
        <v>76.7</v>
      </c>
    </row>
    <row r="31" ht="14.25" spans="1:8">
      <c r="A31" s="6" t="s">
        <v>185</v>
      </c>
      <c r="B31" s="10" t="s">
        <v>106</v>
      </c>
      <c r="C31" s="10" t="str">
        <f t="shared" si="6"/>
        <v>2022011</v>
      </c>
      <c r="D31" s="10" t="s">
        <v>107</v>
      </c>
      <c r="E31" s="11" t="s">
        <v>120</v>
      </c>
      <c r="F31" s="9">
        <v>76.3</v>
      </c>
      <c r="G31" s="13">
        <v>76.8</v>
      </c>
      <c r="H31" s="9">
        <v>76.55</v>
      </c>
    </row>
    <row r="32" ht="14.25" spans="1:8">
      <c r="A32" s="6" t="s">
        <v>186</v>
      </c>
      <c r="B32" s="10" t="s">
        <v>106</v>
      </c>
      <c r="C32" s="10" t="str">
        <f t="shared" si="6"/>
        <v>2022011</v>
      </c>
      <c r="D32" s="10" t="s">
        <v>107</v>
      </c>
      <c r="E32" s="11" t="s">
        <v>123</v>
      </c>
      <c r="F32" s="9">
        <v>75.7</v>
      </c>
      <c r="G32" s="13">
        <v>77.2</v>
      </c>
      <c r="H32" s="9">
        <v>76.45</v>
      </c>
    </row>
    <row r="33" ht="14.25" spans="1:8">
      <c r="A33" s="6" t="s">
        <v>187</v>
      </c>
      <c r="B33" s="10" t="s">
        <v>106</v>
      </c>
      <c r="C33" s="10" t="str">
        <f t="shared" si="6"/>
        <v>2022011</v>
      </c>
      <c r="D33" s="10" t="s">
        <v>107</v>
      </c>
      <c r="E33" s="11" t="s">
        <v>135</v>
      </c>
      <c r="F33" s="9">
        <v>71.65</v>
      </c>
      <c r="G33" s="13">
        <v>80.4</v>
      </c>
      <c r="H33" s="9">
        <v>76.025</v>
      </c>
    </row>
    <row r="34" ht="14.25" spans="1:8">
      <c r="A34" s="6" t="s">
        <v>188</v>
      </c>
      <c r="B34" s="10" t="s">
        <v>106</v>
      </c>
      <c r="C34" s="10" t="str">
        <f t="shared" si="6"/>
        <v>2022011</v>
      </c>
      <c r="D34" s="10" t="s">
        <v>107</v>
      </c>
      <c r="E34" s="11" t="s">
        <v>114</v>
      </c>
      <c r="F34" s="9">
        <v>76.95</v>
      </c>
      <c r="G34" s="13">
        <v>74.7</v>
      </c>
      <c r="H34" s="9">
        <v>75.825</v>
      </c>
    </row>
    <row r="35" ht="14.25" spans="1:8">
      <c r="A35" s="6" t="s">
        <v>189</v>
      </c>
      <c r="B35" s="10" t="s">
        <v>106</v>
      </c>
      <c r="C35" s="10" t="str">
        <f t="shared" si="6"/>
        <v>2022011</v>
      </c>
      <c r="D35" s="10" t="s">
        <v>107</v>
      </c>
      <c r="E35" s="11" t="s">
        <v>126</v>
      </c>
      <c r="F35" s="9">
        <v>73</v>
      </c>
      <c r="G35" s="13">
        <v>76.8</v>
      </c>
      <c r="H35" s="9">
        <v>74.9</v>
      </c>
    </row>
    <row r="36" ht="14.25" spans="1:8">
      <c r="A36" s="6" t="s">
        <v>190</v>
      </c>
      <c r="B36" s="10" t="s">
        <v>106</v>
      </c>
      <c r="C36" s="10" t="str">
        <f t="shared" si="6"/>
        <v>2022011</v>
      </c>
      <c r="D36" s="10" t="s">
        <v>107</v>
      </c>
      <c r="E36" s="11" t="s">
        <v>129</v>
      </c>
      <c r="F36" s="9">
        <v>72.9</v>
      </c>
      <c r="G36" s="13">
        <v>74.2</v>
      </c>
      <c r="H36" s="9">
        <v>73.55</v>
      </c>
    </row>
    <row r="37" ht="14.25" spans="1:8">
      <c r="A37" s="6" t="s">
        <v>191</v>
      </c>
      <c r="B37" s="10" t="s">
        <v>106</v>
      </c>
      <c r="C37" s="10" t="str">
        <f t="shared" si="6"/>
        <v>2022011</v>
      </c>
      <c r="D37" s="10" t="s">
        <v>107</v>
      </c>
      <c r="E37" s="11" t="s">
        <v>141</v>
      </c>
      <c r="F37" s="9">
        <v>71.15</v>
      </c>
      <c r="G37" s="13">
        <v>74.6</v>
      </c>
      <c r="H37" s="9">
        <v>72.875</v>
      </c>
    </row>
    <row r="38" ht="14.25" spans="1:8">
      <c r="A38" s="6" t="s">
        <v>192</v>
      </c>
      <c r="B38" s="10" t="s">
        <v>106</v>
      </c>
      <c r="C38" s="10" t="str">
        <f t="shared" si="6"/>
        <v>2022011</v>
      </c>
      <c r="D38" s="10" t="s">
        <v>107</v>
      </c>
      <c r="E38" s="11" t="s">
        <v>138</v>
      </c>
      <c r="F38" s="9">
        <v>71.35</v>
      </c>
      <c r="G38" s="13">
        <v>74.4</v>
      </c>
      <c r="H38" s="9">
        <v>72.875</v>
      </c>
    </row>
    <row r="39" ht="14.25" spans="1:8">
      <c r="A39" s="6" t="s">
        <v>193</v>
      </c>
      <c r="B39" s="10" t="s">
        <v>106</v>
      </c>
      <c r="C39" s="10" t="str">
        <f t="shared" si="6"/>
        <v>2022011</v>
      </c>
      <c r="D39" s="10" t="s">
        <v>107</v>
      </c>
      <c r="E39" s="11" t="s">
        <v>132</v>
      </c>
      <c r="F39" s="9">
        <v>72.15</v>
      </c>
      <c r="G39" s="13">
        <v>0</v>
      </c>
      <c r="H39" s="9">
        <v>36.075</v>
      </c>
    </row>
    <row r="40" ht="14.25" spans="1:8">
      <c r="A40" s="6" t="s">
        <v>194</v>
      </c>
      <c r="B40" s="10" t="s">
        <v>144</v>
      </c>
      <c r="C40" s="10" t="str">
        <f t="shared" ref="C40:C42" si="7">"2022012"</f>
        <v>2022012</v>
      </c>
      <c r="D40" s="10" t="s">
        <v>28</v>
      </c>
      <c r="E40" s="11" t="s">
        <v>148</v>
      </c>
      <c r="F40" s="9">
        <v>71.1</v>
      </c>
      <c r="G40" s="13">
        <v>76.7</v>
      </c>
      <c r="H40" s="9">
        <v>73.9</v>
      </c>
    </row>
    <row r="41" ht="14.25" spans="1:8">
      <c r="A41" s="6" t="s">
        <v>195</v>
      </c>
      <c r="B41" s="10" t="s">
        <v>144</v>
      </c>
      <c r="C41" s="10" t="str">
        <f t="shared" si="7"/>
        <v>2022012</v>
      </c>
      <c r="D41" s="10" t="s">
        <v>28</v>
      </c>
      <c r="E41" s="11" t="s">
        <v>145</v>
      </c>
      <c r="F41" s="9">
        <v>71.95</v>
      </c>
      <c r="G41" s="13">
        <v>73.3</v>
      </c>
      <c r="H41" s="9">
        <v>72.625</v>
      </c>
    </row>
    <row r="42" ht="14.25" spans="1:8">
      <c r="A42" s="6" t="s">
        <v>196</v>
      </c>
      <c r="B42" s="10" t="s">
        <v>144</v>
      </c>
      <c r="C42" s="10" t="str">
        <f t="shared" si="7"/>
        <v>2022012</v>
      </c>
      <c r="D42" s="10" t="s">
        <v>28</v>
      </c>
      <c r="E42" s="11" t="s">
        <v>151</v>
      </c>
      <c r="F42" s="9">
        <v>68.5</v>
      </c>
      <c r="G42" s="13">
        <v>74.7</v>
      </c>
      <c r="H42" s="9">
        <v>71.6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面试人员</vt:lpstr>
      <vt:lpstr>第一组</vt:lpstr>
      <vt:lpstr>第二组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2022-08-01T08:15:00Z</dcterms:created>
  <cp:lastPrinted>2022-08-09T09:49:00Z</cp:lastPrinted>
  <dcterms:modified xsi:type="dcterms:W3CDTF">2022-08-15T09:10:27Z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7876B57AD9F14DE2813E4C878A88B3E3</vt:lpwstr>
  </property>
  <property fmtid="{D5CDD505-2E9C-101B-9397-08002B2CF9AE}" pid="3" name="KSOProductBuildVer">
    <vt:lpwstr>2052-11.1.0.12302</vt:lpwstr>
  </property>
</Properties>
</file>