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<sst xmlns="http://schemas.openxmlformats.org/spreadsheetml/2006/main" count="1964" uniqueCount="661">
  <si>
    <t>岗位代码</t>
  </si>
  <si>
    <t>联系电话</t>
  </si>
  <si>
    <t>准考证号</t>
  </si>
  <si>
    <t>法律知识</t>
  </si>
  <si>
    <t>备注</t>
  </si>
  <si>
    <t>综合知识</t>
  </si>
  <si>
    <t>笔试成绩</t>
  </si>
  <si>
    <t>2023010105</t>
  </si>
  <si>
    <t/>
  </si>
  <si>
    <t>2023010201</t>
  </si>
  <si>
    <t>2023010204</t>
  </si>
  <si>
    <t>2023010107</t>
  </si>
  <si>
    <t>2023010121</t>
  </si>
  <si>
    <t>2023010422</t>
  </si>
  <si>
    <t>2023010108</t>
  </si>
  <si>
    <t>2023010225</t>
  </si>
  <si>
    <t>2023010417</t>
  </si>
  <si>
    <t>2023010418</t>
  </si>
  <si>
    <t>2023010126</t>
  </si>
  <si>
    <t>2023010416</t>
  </si>
  <si>
    <t>2023010212</t>
  </si>
  <si>
    <t>2023010129</t>
  </si>
  <si>
    <t>2023010103</t>
  </si>
  <si>
    <t>2023010127</t>
  </si>
  <si>
    <t>2023010229</t>
  </si>
  <si>
    <t>2023010321</t>
  </si>
  <si>
    <t>2023010414</t>
  </si>
  <si>
    <t>2023010401</t>
  </si>
  <si>
    <t>2023010210</t>
  </si>
  <si>
    <t>2023010215</t>
  </si>
  <si>
    <t>2023010408</t>
  </si>
  <si>
    <t>2023010119</t>
  </si>
  <si>
    <t>2023010226</t>
  </si>
  <si>
    <t>2023010228</t>
  </si>
  <si>
    <t>2023010209</t>
  </si>
  <si>
    <t>2023010415</t>
  </si>
  <si>
    <t>2023010104</t>
  </si>
  <si>
    <t>2023010117</t>
  </si>
  <si>
    <t>2023010410</t>
  </si>
  <si>
    <t>2023010230</t>
  </si>
  <si>
    <t>2023010307</t>
  </si>
  <si>
    <t>2023010222</t>
  </si>
  <si>
    <t>2023010124</t>
  </si>
  <si>
    <t>2023010403</t>
  </si>
  <si>
    <t>2023010311</t>
  </si>
  <si>
    <t>2023010323</t>
  </si>
  <si>
    <t>2023010101</t>
  </si>
  <si>
    <t>2023010327</t>
  </si>
  <si>
    <t>2023010114</t>
  </si>
  <si>
    <t>2023010211</t>
  </si>
  <si>
    <t>2023010302</t>
  </si>
  <si>
    <t>2023010111</t>
  </si>
  <si>
    <t>2023010405</t>
  </si>
  <si>
    <t>2023010219</t>
  </si>
  <si>
    <t>2023010220</t>
  </si>
  <si>
    <t>2023010317</t>
  </si>
  <si>
    <t>2023010213</t>
  </si>
  <si>
    <t>2023010330</t>
  </si>
  <si>
    <t>2023010324</t>
  </si>
  <si>
    <t>2023010314</t>
  </si>
  <si>
    <t>2023010421</t>
  </si>
  <si>
    <t>2023010120</t>
  </si>
  <si>
    <t>2023010402</t>
  </si>
  <si>
    <t>2023010407</t>
  </si>
  <si>
    <t>2023010203</t>
  </si>
  <si>
    <t>2023010303</t>
  </si>
  <si>
    <t>2023010206</t>
  </si>
  <si>
    <t>2023010223</t>
  </si>
  <si>
    <t>2023010301</t>
  </si>
  <si>
    <t>2023010316</t>
  </si>
  <si>
    <t>2023010411</t>
  </si>
  <si>
    <t>2023010224</t>
  </si>
  <si>
    <t>2023010112</t>
  </si>
  <si>
    <t>2023010214</t>
  </si>
  <si>
    <t>2023010318</t>
  </si>
  <si>
    <t>2023010128</t>
  </si>
  <si>
    <t>2023010304</t>
  </si>
  <si>
    <t>2023010306</t>
  </si>
  <si>
    <t>2023010102</t>
  </si>
  <si>
    <t>2023010310</t>
  </si>
  <si>
    <t>2023010322</t>
  </si>
  <si>
    <t>2023010313</t>
  </si>
  <si>
    <t>2023010404</t>
  </si>
  <si>
    <t>2023010109</t>
  </si>
  <si>
    <t>2023010130</t>
  </si>
  <si>
    <t>2023010123</t>
  </si>
  <si>
    <t>2023010305</t>
  </si>
  <si>
    <t>2023010328</t>
  </si>
  <si>
    <t>2023010312</t>
  </si>
  <si>
    <t>2023010221</t>
  </si>
  <si>
    <t>2023010217</t>
  </si>
  <si>
    <t>2023010326</t>
  </si>
  <si>
    <t>2023010424</t>
  </si>
  <si>
    <t>2023010122</t>
  </si>
  <si>
    <t>2023010227</t>
  </si>
  <si>
    <t>2023010216</t>
  </si>
  <si>
    <t>2023010202</t>
  </si>
  <si>
    <t>2023010413</t>
  </si>
  <si>
    <t>2023010218</t>
  </si>
  <si>
    <t>2023010406</t>
  </si>
  <si>
    <t>2023010315</t>
  </si>
  <si>
    <t>2023010106</t>
  </si>
  <si>
    <t>缺考</t>
  </si>
  <si>
    <t>2023010110</t>
  </si>
  <si>
    <t>2023010113</t>
  </si>
  <si>
    <t>2023010115</t>
  </si>
  <si>
    <t>2023010116</t>
  </si>
  <si>
    <t>2023010118</t>
  </si>
  <si>
    <t>2023010125</t>
  </si>
  <si>
    <t>2023010205</t>
  </si>
  <si>
    <t>2023010207</t>
  </si>
  <si>
    <t>2023010208</t>
  </si>
  <si>
    <t>2023010308</t>
  </si>
  <si>
    <t>2023010309</t>
  </si>
  <si>
    <t>2023010319</t>
  </si>
  <si>
    <t>2023010320</t>
  </si>
  <si>
    <t>2023010325</t>
  </si>
  <si>
    <t>2023010329</t>
  </si>
  <si>
    <t>2023010409</t>
  </si>
  <si>
    <t>2023010412</t>
  </si>
  <si>
    <t>2023010419</t>
  </si>
  <si>
    <t>2023010420</t>
  </si>
  <si>
    <t>2023010423</t>
  </si>
  <si>
    <t>2023010506</t>
  </si>
  <si>
    <t>2023010430</t>
  </si>
  <si>
    <t>2023010610</t>
  </si>
  <si>
    <t>2023011102</t>
  </si>
  <si>
    <t>2023011103</t>
  </si>
  <si>
    <t>2023011002</t>
  </si>
  <si>
    <t>2023011119</t>
  </si>
  <si>
    <t>2023011302</t>
  </si>
  <si>
    <t>2023010929</t>
  </si>
  <si>
    <t>2023010705</t>
  </si>
  <si>
    <t>2023010906</t>
  </si>
  <si>
    <t>2023010529</t>
  </si>
  <si>
    <t>2023010620</t>
  </si>
  <si>
    <t>2023011305</t>
  </si>
  <si>
    <t>2023010511</t>
  </si>
  <si>
    <t>2023010822</t>
  </si>
  <si>
    <t>2023010806</t>
  </si>
  <si>
    <t>2023011018</t>
  </si>
  <si>
    <t>2023010512</t>
  </si>
  <si>
    <t>2023010509</t>
  </si>
  <si>
    <t>2023011311</t>
  </si>
  <si>
    <t>2023010428</t>
  </si>
  <si>
    <t>2023010707</t>
  </si>
  <si>
    <t>2023010825</t>
  </si>
  <si>
    <t>2023010922</t>
  </si>
  <si>
    <t>2023011216</t>
  </si>
  <si>
    <t>2023011215</t>
  </si>
  <si>
    <t>2023011007</t>
  </si>
  <si>
    <t>2023011220</t>
  </si>
  <si>
    <t>2023010917</t>
  </si>
  <si>
    <t>2023011105</t>
  </si>
  <si>
    <t>2023010519</t>
  </si>
  <si>
    <t>2023010819</t>
  </si>
  <si>
    <t>2023010816</t>
  </si>
  <si>
    <t>2023010923</t>
  </si>
  <si>
    <t>2023010713</t>
  </si>
  <si>
    <t>2023010927</t>
  </si>
  <si>
    <t>2023010728</t>
  </si>
  <si>
    <t>2023011118</t>
  </si>
  <si>
    <t>2023010614</t>
  </si>
  <si>
    <t>2023010617</t>
  </si>
  <si>
    <t>2023010526</t>
  </si>
  <si>
    <t>2023010611</t>
  </si>
  <si>
    <t>2023010904</t>
  </si>
  <si>
    <t>2023010726</t>
  </si>
  <si>
    <t>2023010730</t>
  </si>
  <si>
    <t>2023010606</t>
  </si>
  <si>
    <t>2023010708</t>
  </si>
  <si>
    <t>2023011116</t>
  </si>
  <si>
    <t>2023011304</t>
  </si>
  <si>
    <t>2023010905</t>
  </si>
  <si>
    <t>2023010926</t>
  </si>
  <si>
    <t>2023011025</t>
  </si>
  <si>
    <t>2023011021</t>
  </si>
  <si>
    <t>2023010618</t>
  </si>
  <si>
    <t>2023011203</t>
  </si>
  <si>
    <t>2023011210</t>
  </si>
  <si>
    <t>2023011218</t>
  </si>
  <si>
    <t>2023010714</t>
  </si>
  <si>
    <t>2023011026</t>
  </si>
  <si>
    <t>2023011308</t>
  </si>
  <si>
    <t>2023010719</t>
  </si>
  <si>
    <t>2023011211</t>
  </si>
  <si>
    <t>2023011110</t>
  </si>
  <si>
    <t>2023010814</t>
  </si>
  <si>
    <t>2023010522</t>
  </si>
  <si>
    <t>2023011107</t>
  </si>
  <si>
    <t>2023010527</t>
  </si>
  <si>
    <t>2023010815</t>
  </si>
  <si>
    <t>2023010907</t>
  </si>
  <si>
    <t>2023010528</t>
  </si>
  <si>
    <t>2023010513</t>
  </si>
  <si>
    <t>2023011201</t>
  </si>
  <si>
    <t>2023010621</t>
  </si>
  <si>
    <t>2023010508</t>
  </si>
  <si>
    <t>2023010530</t>
  </si>
  <si>
    <t>2023010918</t>
  </si>
  <si>
    <t>2023010914</t>
  </si>
  <si>
    <t>2023010711</t>
  </si>
  <si>
    <t>2023010712</t>
  </si>
  <si>
    <t>2023010517</t>
  </si>
  <si>
    <t>2023010723</t>
  </si>
  <si>
    <t>2023010725</t>
  </si>
  <si>
    <t>2023010924</t>
  </si>
  <si>
    <t>2023010612</t>
  </si>
  <si>
    <t>2023011222</t>
  </si>
  <si>
    <t>2023011214</t>
  </si>
  <si>
    <t>2023010921</t>
  </si>
  <si>
    <t>2023010912</t>
  </si>
  <si>
    <t>2023010510</t>
  </si>
  <si>
    <t>2023011004</t>
  </si>
  <si>
    <t>2023010718</t>
  </si>
  <si>
    <t>2023011108</t>
  </si>
  <si>
    <t>2023010901</t>
  </si>
  <si>
    <t>2023011228</t>
  </si>
  <si>
    <t>2023010605</t>
  </si>
  <si>
    <t>2023011113</t>
  </si>
  <si>
    <t>2023010710</t>
  </si>
  <si>
    <t>2023010818</t>
  </si>
  <si>
    <t>2023010615</t>
  </si>
  <si>
    <t>2023010716</t>
  </si>
  <si>
    <t>2023010627</t>
  </si>
  <si>
    <t>2023010930</t>
  </si>
  <si>
    <t>2023011212</t>
  </si>
  <si>
    <t>2023011226</t>
  </si>
  <si>
    <t>2023010729</t>
  </si>
  <si>
    <t>2023010902</t>
  </si>
  <si>
    <t>2023010805</t>
  </si>
  <si>
    <t>2023011109</t>
  </si>
  <si>
    <t>2023010830</t>
  </si>
  <si>
    <t>2023011129</t>
  </si>
  <si>
    <t>2023011012</t>
  </si>
  <si>
    <t>2023010808</t>
  </si>
  <si>
    <t>2023010603</t>
  </si>
  <si>
    <t>2023010823</t>
  </si>
  <si>
    <t>2023010925</t>
  </si>
  <si>
    <t>2023011314</t>
  </si>
  <si>
    <t>2023010429</t>
  </si>
  <si>
    <t>2023010427</t>
  </si>
  <si>
    <t>2023010709</t>
  </si>
  <si>
    <t>2023010629</t>
  </si>
  <si>
    <t>2023010909</t>
  </si>
  <si>
    <t>2023011117</t>
  </si>
  <si>
    <t>2023010903</t>
  </si>
  <si>
    <t>2023010826</t>
  </si>
  <si>
    <t>2023010504</t>
  </si>
  <si>
    <t>2023011027</t>
  </si>
  <si>
    <t>2023010727</t>
  </si>
  <si>
    <t>2023010720</t>
  </si>
  <si>
    <t>2023010601</t>
  </si>
  <si>
    <t>2023011306</t>
  </si>
  <si>
    <t>2023011015</t>
  </si>
  <si>
    <t>2023010920</t>
  </si>
  <si>
    <t>2023010724</t>
  </si>
  <si>
    <t>2023011313</t>
  </si>
  <si>
    <t>2023010821</t>
  </si>
  <si>
    <t>2023010523</t>
  </si>
  <si>
    <t>2023010626</t>
  </si>
  <si>
    <t>2023010911</t>
  </si>
  <si>
    <t>2023010810</t>
  </si>
  <si>
    <t>2023010521</t>
  </si>
  <si>
    <t>2023011316</t>
  </si>
  <si>
    <t>2023010505</t>
  </si>
  <si>
    <t>2023010915</t>
  </si>
  <si>
    <t>2023010812</t>
  </si>
  <si>
    <t>2023011205</t>
  </si>
  <si>
    <t>2023010803</t>
  </si>
  <si>
    <t>2023010928</t>
  </si>
  <si>
    <t>2023011207</t>
  </si>
  <si>
    <t>2023011208</t>
  </si>
  <si>
    <t>2023010721</t>
  </si>
  <si>
    <t>2023011120</t>
  </si>
  <si>
    <t>2023011307</t>
  </si>
  <si>
    <t>2023011006</t>
  </si>
  <si>
    <t>2023010503</t>
  </si>
  <si>
    <t>2023010514</t>
  </si>
  <si>
    <t>2023010515</t>
  </si>
  <si>
    <t>2023011024</t>
  </si>
  <si>
    <t>2023011213</t>
  </si>
  <si>
    <t>2023010702</t>
  </si>
  <si>
    <t>2023011315</t>
  </si>
  <si>
    <t>2023010913</t>
  </si>
  <si>
    <t>2023011219</t>
  </si>
  <si>
    <t>2023010827</t>
  </si>
  <si>
    <t>2023011217</t>
  </si>
  <si>
    <t>2023011010</t>
  </si>
  <si>
    <t>2023011319</t>
  </si>
  <si>
    <t>2023011125</t>
  </si>
  <si>
    <t>2023011005</t>
  </si>
  <si>
    <t>2023011013</t>
  </si>
  <si>
    <t>2023010622</t>
  </si>
  <si>
    <t>2023010628</t>
  </si>
  <si>
    <t>2023010804</t>
  </si>
  <si>
    <t>2023011014</t>
  </si>
  <si>
    <t>2023011122</t>
  </si>
  <si>
    <t>2023011229</t>
  </si>
  <si>
    <t>2023010820</t>
  </si>
  <si>
    <t>2023011317</t>
  </si>
  <si>
    <t>2023010619</t>
  </si>
  <si>
    <t>2023010824</t>
  </si>
  <si>
    <t>2023011115</t>
  </si>
  <si>
    <t>2023010518</t>
  </si>
  <si>
    <t>2023011127</t>
  </si>
  <si>
    <t>2023010811</t>
  </si>
  <si>
    <t>2023010715</t>
  </si>
  <si>
    <t>2023010525</t>
  </si>
  <si>
    <t>2023011204</t>
  </si>
  <si>
    <t>2023010608</t>
  </si>
  <si>
    <t>2023010701</t>
  </si>
  <si>
    <t>2023010516</t>
  </si>
  <si>
    <t>2023010813</t>
  </si>
  <si>
    <t>2023011106</t>
  </si>
  <si>
    <t>2023011202</t>
  </si>
  <si>
    <t>2023011008</t>
  </si>
  <si>
    <t>2023010624</t>
  </si>
  <si>
    <t>2023011227</t>
  </si>
  <si>
    <t>2023011022</t>
  </si>
  <si>
    <t>2023011016</t>
  </si>
  <si>
    <t>2023010704</t>
  </si>
  <si>
    <t>2023010829</t>
  </si>
  <si>
    <t>2023011130</t>
  </si>
  <si>
    <t>2023010520</t>
  </si>
  <si>
    <t>2023011223</t>
  </si>
  <si>
    <t>2023010706</t>
  </si>
  <si>
    <t>2023011009</t>
  </si>
  <si>
    <t>2023011121</t>
  </si>
  <si>
    <t>2023011225</t>
  </si>
  <si>
    <t>2023011114</t>
  </si>
  <si>
    <t>2023011128</t>
  </si>
  <si>
    <t>2023011123</t>
  </si>
  <si>
    <t>2023011224</t>
  </si>
  <si>
    <t>2023010817</t>
  </si>
  <si>
    <t>2023010722</t>
  </si>
  <si>
    <t>2023010630</t>
  </si>
  <si>
    <t>2023011303</t>
  </si>
  <si>
    <t>2023011017</t>
  </si>
  <si>
    <t>2023010807</t>
  </si>
  <si>
    <t>2023010604</t>
  </si>
  <si>
    <t>2023010502</t>
  </si>
  <si>
    <t>2023010425</t>
  </si>
  <si>
    <t>2023011111</t>
  </si>
  <si>
    <t>2023011309</t>
  </si>
  <si>
    <t>2023010501</t>
  </si>
  <si>
    <t>2023010426</t>
  </si>
  <si>
    <t>2023011301</t>
  </si>
  <si>
    <t>2023011112</t>
  </si>
  <si>
    <t>2023010802</t>
  </si>
  <si>
    <t>2023011318</t>
  </si>
  <si>
    <t>2023010507</t>
  </si>
  <si>
    <t>2023010524</t>
  </si>
  <si>
    <t>2023010602</t>
  </si>
  <si>
    <t>2023010607</t>
  </si>
  <si>
    <t>2023010609</t>
  </si>
  <si>
    <t>2023010613</t>
  </si>
  <si>
    <t>2023010616</t>
  </si>
  <si>
    <t>2023010623</t>
  </si>
  <si>
    <t>2023010625</t>
  </si>
  <si>
    <t>2023010703</t>
  </si>
  <si>
    <t>2023010717</t>
  </si>
  <si>
    <t>2023010801</t>
  </si>
  <si>
    <t>2023010809</t>
  </si>
  <si>
    <t>2023010828</t>
  </si>
  <si>
    <t>2023010908</t>
  </si>
  <si>
    <t>2023010910</t>
  </si>
  <si>
    <t>2023010916</t>
  </si>
  <si>
    <t>2023010919</t>
  </si>
  <si>
    <t>2023011001</t>
  </si>
  <si>
    <t>2023011003</t>
  </si>
  <si>
    <t>2023011011</t>
  </si>
  <si>
    <t>2023011019</t>
  </si>
  <si>
    <t>2023011020</t>
  </si>
  <si>
    <t>2023011023</t>
  </si>
  <si>
    <t>2023011028</t>
  </si>
  <si>
    <t>2023011029</t>
  </si>
  <si>
    <t>2023011030</t>
  </si>
  <si>
    <t>2023011101</t>
  </si>
  <si>
    <t>2023011104</t>
  </si>
  <si>
    <t>2023011124</t>
  </si>
  <si>
    <t>2023011126</t>
  </si>
  <si>
    <t>2023011206</t>
  </si>
  <si>
    <t>2023011209</t>
  </si>
  <si>
    <t>2023011221</t>
  </si>
  <si>
    <t>2023011230</t>
  </si>
  <si>
    <t>2023011310</t>
  </si>
  <si>
    <t>2023011312</t>
  </si>
  <si>
    <t>2023011723</t>
  </si>
  <si>
    <t>2023011408</t>
  </si>
  <si>
    <t>2023011801</t>
  </si>
  <si>
    <t>2023011827</t>
  </si>
  <si>
    <t>2023011618</t>
  </si>
  <si>
    <t>2023011401</t>
  </si>
  <si>
    <t>2023011909</t>
  </si>
  <si>
    <t>2023012202</t>
  </si>
  <si>
    <t>2023012210</t>
  </si>
  <si>
    <t>2023011721</t>
  </si>
  <si>
    <t>2023011725</t>
  </si>
  <si>
    <t>2023011915</t>
  </si>
  <si>
    <t>2023011507</t>
  </si>
  <si>
    <t>2023011704</t>
  </si>
  <si>
    <t>2023011829</t>
  </si>
  <si>
    <t>2023011812</t>
  </si>
  <si>
    <t>2023011901</t>
  </si>
  <si>
    <t>2023011509</t>
  </si>
  <si>
    <t>2023011716</t>
  </si>
  <si>
    <t>2023011908</t>
  </si>
  <si>
    <t>2023011919</t>
  </si>
  <si>
    <t>2023012026</t>
  </si>
  <si>
    <t>2023012017</t>
  </si>
  <si>
    <t>2023012123</t>
  </si>
  <si>
    <t>2023011523</t>
  </si>
  <si>
    <t>2023011620</t>
  </si>
  <si>
    <t>2023012103</t>
  </si>
  <si>
    <t>2023011913</t>
  </si>
  <si>
    <t>2023011910</t>
  </si>
  <si>
    <t>2023011412</t>
  </si>
  <si>
    <t>2023011430</t>
  </si>
  <si>
    <t>2023011610</t>
  </si>
  <si>
    <t>2023011705</t>
  </si>
  <si>
    <t>2023011817</t>
  </si>
  <si>
    <t>2023011626</t>
  </si>
  <si>
    <t>2023011711</t>
  </si>
  <si>
    <t>2023011513</t>
  </si>
  <si>
    <t>2023011813</t>
  </si>
  <si>
    <t>2023012012</t>
  </si>
  <si>
    <t>2023012222</t>
  </si>
  <si>
    <t>2023012216</t>
  </si>
  <si>
    <t>2023012219</t>
  </si>
  <si>
    <t>2023011525</t>
  </si>
  <si>
    <t>2023012130</t>
  </si>
  <si>
    <t>2023011406</t>
  </si>
  <si>
    <t>2023012019</t>
  </si>
  <si>
    <t>2023012215</t>
  </si>
  <si>
    <t>2023011720</t>
  </si>
  <si>
    <t>2023011609</t>
  </si>
  <si>
    <t>2023011630</t>
  </si>
  <si>
    <t>2023011629</t>
  </si>
  <si>
    <t>2023011912</t>
  </si>
  <si>
    <t>2023012016</t>
  </si>
  <si>
    <t>2023011728</t>
  </si>
  <si>
    <t>2023011701</t>
  </si>
  <si>
    <t>2023011709</t>
  </si>
  <si>
    <t>2023011323</t>
  </si>
  <si>
    <t>2023011612</t>
  </si>
  <si>
    <t>2023011823</t>
  </si>
  <si>
    <t>2023011921</t>
  </si>
  <si>
    <t>2023011703</t>
  </si>
  <si>
    <t>2023011603</t>
  </si>
  <si>
    <t>2023012108</t>
  </si>
  <si>
    <t>2023011423</t>
  </si>
  <si>
    <t>2023011329</t>
  </si>
  <si>
    <t>2023011501</t>
  </si>
  <si>
    <t>2023012027</t>
  </si>
  <si>
    <t>2023011527</t>
  </si>
  <si>
    <t>2023011419</t>
  </si>
  <si>
    <t>2023012005</t>
  </si>
  <si>
    <t>2023012214</t>
  </si>
  <si>
    <t>2023012213</t>
  </si>
  <si>
    <t>2023011905</t>
  </si>
  <si>
    <t>2023011517</t>
  </si>
  <si>
    <t>2023011822</t>
  </si>
  <si>
    <t>2023011928</t>
  </si>
  <si>
    <t>2023011614</t>
  </si>
  <si>
    <t>2023011707</t>
  </si>
  <si>
    <t>2023011504</t>
  </si>
  <si>
    <t>2023011902</t>
  </si>
  <si>
    <t>2023011617</t>
  </si>
  <si>
    <t>2023012007</t>
  </si>
  <si>
    <t>2023012125</t>
  </si>
  <si>
    <t>2023012003</t>
  </si>
  <si>
    <t>2023011529</t>
  </si>
  <si>
    <t>2023011325</t>
  </si>
  <si>
    <t>2023011906</t>
  </si>
  <si>
    <t>2023012204</t>
  </si>
  <si>
    <t>2023012014</t>
  </si>
  <si>
    <t>2023011427</t>
  </si>
  <si>
    <t>2023011410</t>
  </si>
  <si>
    <t>2023011809</t>
  </si>
  <si>
    <t>2023011428</t>
  </si>
  <si>
    <t>2023011508</t>
  </si>
  <si>
    <t>2023011512</t>
  </si>
  <si>
    <t>2023011815</t>
  </si>
  <si>
    <t>2023011926</t>
  </si>
  <si>
    <t>2023011404</t>
  </si>
  <si>
    <t>2023011502</t>
  </si>
  <si>
    <t>2023011621</t>
  </si>
  <si>
    <t>2023011718</t>
  </si>
  <si>
    <t>2023011922</t>
  </si>
  <si>
    <t>2023012128</t>
  </si>
  <si>
    <t>2023011421</t>
  </si>
  <si>
    <t>2023012025</t>
  </si>
  <si>
    <t>2023011613</t>
  </si>
  <si>
    <t>2023012029</t>
  </si>
  <si>
    <t>2023011930</t>
  </si>
  <si>
    <t>2023011806</t>
  </si>
  <si>
    <t>2023011418</t>
  </si>
  <si>
    <t>2023011425</t>
  </si>
  <si>
    <t>2023011918</t>
  </si>
  <si>
    <t>2023011927</t>
  </si>
  <si>
    <t>2023011920</t>
  </si>
  <si>
    <t>2023012107</t>
  </si>
  <si>
    <t>2023011526</t>
  </si>
  <si>
    <t>2023011417</t>
  </si>
  <si>
    <t>2023011424</t>
  </si>
  <si>
    <t>2023012101</t>
  </si>
  <si>
    <t>2023011805</t>
  </si>
  <si>
    <t>2023011807</t>
  </si>
  <si>
    <t>2023011506</t>
  </si>
  <si>
    <t>2023012010</t>
  </si>
  <si>
    <t>2023011616</t>
  </si>
  <si>
    <t>2023011625</t>
  </si>
  <si>
    <t>2023011420</t>
  </si>
  <si>
    <t>2023011426</t>
  </si>
  <si>
    <t>2023011925</t>
  </si>
  <si>
    <t>2023012209</t>
  </si>
  <si>
    <t>2023011519</t>
  </si>
  <si>
    <t>2023012109</t>
  </si>
  <si>
    <t>2023011818</t>
  </si>
  <si>
    <t>2023012207</t>
  </si>
  <si>
    <t>2023012024</t>
  </si>
  <si>
    <t>2023012106</t>
  </si>
  <si>
    <t>2023011429</t>
  </si>
  <si>
    <t>2023011619</t>
  </si>
  <si>
    <t>2023012013</t>
  </si>
  <si>
    <t>2023011730</t>
  </si>
  <si>
    <t>2023011808</t>
  </si>
  <si>
    <t>2023011516</t>
  </si>
  <si>
    <t>2023011719</t>
  </si>
  <si>
    <t>2023011911</t>
  </si>
  <si>
    <t>2023011717</t>
  </si>
  <si>
    <t>2023011514</t>
  </si>
  <si>
    <t>2023011528</t>
  </si>
  <si>
    <t>2023011828</t>
  </si>
  <si>
    <t>2023011413</t>
  </si>
  <si>
    <t>2023011729</t>
  </si>
  <si>
    <t>2023011811</t>
  </si>
  <si>
    <t>2023012114</t>
  </si>
  <si>
    <t>2023011402</t>
  </si>
  <si>
    <t>2023011803</t>
  </si>
  <si>
    <t>2023011521</t>
  </si>
  <si>
    <t>2023011712</t>
  </si>
  <si>
    <t>2023012211</t>
  </si>
  <si>
    <t>2023011422</t>
  </si>
  <si>
    <t>2023012028</t>
  </si>
  <si>
    <t>2023012023</t>
  </si>
  <si>
    <t>2023011713</t>
  </si>
  <si>
    <t>2023011326</t>
  </si>
  <si>
    <t>2023011604</t>
  </si>
  <si>
    <t>2023011802</t>
  </si>
  <si>
    <t>2023011518</t>
  </si>
  <si>
    <t>2023011511</t>
  </si>
  <si>
    <t>2023012205</t>
  </si>
  <si>
    <t>2023012102</t>
  </si>
  <si>
    <t>2023012104</t>
  </si>
  <si>
    <t>2023011819</t>
  </si>
  <si>
    <t>2023011409</t>
  </si>
  <si>
    <t>2023011702</t>
  </si>
  <si>
    <t>2023011505</t>
  </si>
  <si>
    <t>2023011330</t>
  </si>
  <si>
    <t>2023011615</t>
  </si>
  <si>
    <t>2023011706</t>
  </si>
  <si>
    <t>2023011814</t>
  </si>
  <si>
    <t>2023012118</t>
  </si>
  <si>
    <t>2023012022</t>
  </si>
  <si>
    <t>2023012201</t>
  </si>
  <si>
    <t>2023012021</t>
  </si>
  <si>
    <t>2023011810</t>
  </si>
  <si>
    <t>2023011627</t>
  </si>
  <si>
    <t>2023011411</t>
  </si>
  <si>
    <t>2023011321</t>
  </si>
  <si>
    <t>2023011916</t>
  </si>
  <si>
    <t>2023012004</t>
  </si>
  <si>
    <t>2023011821</t>
  </si>
  <si>
    <t>2023012006</t>
  </si>
  <si>
    <t>2023011710</t>
  </si>
  <si>
    <t>2023012120</t>
  </si>
  <si>
    <t>2023012126</t>
  </si>
  <si>
    <t>2023012113</t>
  </si>
  <si>
    <t>2023011522</t>
  </si>
  <si>
    <t>2023011726</t>
  </si>
  <si>
    <t>2023012212</t>
  </si>
  <si>
    <t>2023011520</t>
  </si>
  <si>
    <t>2023012217</t>
  </si>
  <si>
    <t>2023011917</t>
  </si>
  <si>
    <t>2023011826</t>
  </si>
  <si>
    <t>2023011530</t>
  </si>
  <si>
    <t>2023011602</t>
  </si>
  <si>
    <t>2023012008</t>
  </si>
  <si>
    <t>2023011510</t>
  </si>
  <si>
    <t>2023011708</t>
  </si>
  <si>
    <t>2023011623</t>
  </si>
  <si>
    <t>2023011722</t>
  </si>
  <si>
    <t>2023011820</t>
  </si>
  <si>
    <t>2023011727</t>
  </si>
  <si>
    <t>2023011515</t>
  </si>
  <si>
    <t>2023012002</t>
  </si>
  <si>
    <t>2023011830</t>
  </si>
  <si>
    <t>2023012208</t>
  </si>
  <si>
    <t>2023011816</t>
  </si>
  <si>
    <t>2023012011</t>
  </si>
  <si>
    <t>2023011824</t>
  </si>
  <si>
    <t>2023011606</t>
  </si>
  <si>
    <t>2023011804</t>
  </si>
  <si>
    <t>2023011714</t>
  </si>
  <si>
    <t>2023011407</t>
  </si>
  <si>
    <t>2023012117</t>
  </si>
  <si>
    <t>2023011608</t>
  </si>
  <si>
    <t>2023012122</t>
  </si>
  <si>
    <t>2023011724</t>
  </si>
  <si>
    <t>2023011914</t>
  </si>
  <si>
    <t>2023012030</t>
  </si>
  <si>
    <t>2023011611</t>
  </si>
  <si>
    <t>2023012127</t>
  </si>
  <si>
    <t>2023011825</t>
  </si>
  <si>
    <t>2023011415</t>
  </si>
  <si>
    <t>2023011405</t>
  </si>
  <si>
    <t>2023011605</t>
  </si>
  <si>
    <t>2023011622</t>
  </si>
  <si>
    <t>2023012020</t>
  </si>
  <si>
    <t>2023011328</t>
  </si>
  <si>
    <t>2023011403</t>
  </si>
  <si>
    <t>2023012124</t>
  </si>
  <si>
    <t>2023012221</t>
  </si>
  <si>
    <t>2023012009</t>
  </si>
  <si>
    <t>2023012121</t>
  </si>
  <si>
    <t>2023011904</t>
  </si>
  <si>
    <t>2023011601</t>
  </si>
  <si>
    <t>2023012111</t>
  </si>
  <si>
    <t>2023011322</t>
  </si>
  <si>
    <t>2023011320</t>
  </si>
  <si>
    <t>2023012206</t>
  </si>
  <si>
    <t>2023011324</t>
  </si>
  <si>
    <t>2023011327</t>
  </si>
  <si>
    <t>2023011414</t>
  </si>
  <si>
    <t>2023011416</t>
  </si>
  <si>
    <t>2023011503</t>
  </si>
  <si>
    <t>2023011524</t>
  </si>
  <si>
    <t>2023011607</t>
  </si>
  <si>
    <t>2023011624</t>
  </si>
  <si>
    <t>2023011628</t>
  </si>
  <si>
    <t>2023011715</t>
  </si>
  <si>
    <t>2023011903</t>
  </si>
  <si>
    <t>2023011907</t>
  </si>
  <si>
    <t>2023011923</t>
  </si>
  <si>
    <t>2023011924</t>
  </si>
  <si>
    <t>2023011929</t>
  </si>
  <si>
    <t>2023012001</t>
  </si>
  <si>
    <t>2023012015</t>
  </si>
  <si>
    <t>2023012018</t>
  </si>
  <si>
    <t>2023012105</t>
  </si>
  <si>
    <t>2023012110</t>
  </si>
  <si>
    <t>2023012112</t>
  </si>
  <si>
    <t>2023012115</t>
  </si>
  <si>
    <t>2023012116</t>
  </si>
  <si>
    <t>2023012119</t>
  </si>
  <si>
    <t>2023012129</t>
  </si>
  <si>
    <t>2023012203</t>
  </si>
  <si>
    <t>2023012218</t>
  </si>
  <si>
    <t>2023012220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</si>
</sst>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3"/>
  <sheetViews>
    <sheetView tabSelected="1" topLeftCell="A83" workbookViewId="0">
      <selection activeCell="J8" sqref="J8"/>
    </sheetView>
  </sheetViews>
  <sheetFormatPr defaultColWidth="9" defaultRowHeight="20.1" customHeight="1" outlineLevelCol="7"/>
  <cols>
    <col min="1" max="1" width="9.75" style="1" customWidth="1"/>
    <col min="2" max="2" width="12.75" style="1" customWidth="1"/>
    <col min="3" max="3" width="11.625" style="1" customWidth="1"/>
    <col min="4" max="4" width="9.75" style="1" customWidth="1"/>
    <col min="5" max="5" width="5.75" style="1" customWidth="1"/>
    <col min="6" max="6" width="9.75" style="1" customWidth="1"/>
    <col min="7" max="7" width="5.75" style="1" customWidth="1"/>
    <col min="8" max="8" width="9.75" style="1" customWidth="1"/>
    <col min="9" max="246" width="9" style="1"/>
    <col min="247" max="247" width="26.125" style="1" customWidth="1"/>
    <col min="248" max="248" width="9.75" style="1" customWidth="1"/>
    <col min="249" max="249" width="13" style="1" customWidth="1"/>
    <col min="250" max="250" width="25.625" style="1" customWidth="1"/>
    <col min="251" max="251" width="8.125" style="1" customWidth="1"/>
    <col min="252" max="252" width="20.5" style="1" customWidth="1"/>
    <col min="253" max="253" width="5.75" style="1" customWidth="1"/>
    <col min="254" max="254" width="14.125" style="1" customWidth="1"/>
    <col min="255" max="255" width="12.75" style="1" customWidth="1"/>
    <col min="256" max="256" width="11.625" style="1" customWidth="1"/>
    <col min="257" max="258" width="7.75" style="1" customWidth="1"/>
    <col min="259" max="259" width="9.75" style="1" customWidth="1"/>
    <col min="260" max="260" width="5.75" style="1" customWidth="1"/>
    <col min="261" max="261" width="9.75" style="1" customWidth="1"/>
    <col min="262" max="262" width="5.75" style="1" customWidth="1"/>
    <col min="263" max="263" width="9.75" style="1" customWidth="1"/>
    <col min="264" max="264" width="5.75" style="1" customWidth="1"/>
    <col min="265" max="502" width="9" style="1"/>
    <col min="503" max="503" width="26.125" style="1" customWidth="1"/>
    <col min="504" max="504" width="9.75" style="1" customWidth="1"/>
    <col min="505" max="505" width="13" style="1" customWidth="1"/>
    <col min="506" max="506" width="25.625" style="1" customWidth="1"/>
    <col min="507" max="507" width="8.125" style="1" customWidth="1"/>
    <col min="508" max="508" width="20.5" style="1" customWidth="1"/>
    <col min="509" max="509" width="5.75" style="1" customWidth="1"/>
    <col min="510" max="510" width="14.125" style="1" customWidth="1"/>
    <col min="511" max="511" width="12.75" style="1" customWidth="1"/>
    <col min="512" max="512" width="11.625" style="1" customWidth="1"/>
    <col min="513" max="514" width="7.75" style="1" customWidth="1"/>
    <col min="515" max="515" width="9.75" style="1" customWidth="1"/>
    <col min="516" max="516" width="5.75" style="1" customWidth="1"/>
    <col min="517" max="517" width="9.75" style="1" customWidth="1"/>
    <col min="518" max="518" width="5.75" style="1" customWidth="1"/>
    <col min="519" max="519" width="9.75" style="1" customWidth="1"/>
    <col min="520" max="520" width="5.75" style="1" customWidth="1"/>
    <col min="521" max="758" width="9" style="1"/>
    <col min="759" max="759" width="26.125" style="1" customWidth="1"/>
    <col min="760" max="760" width="9.75" style="1" customWidth="1"/>
    <col min="761" max="761" width="13" style="1" customWidth="1"/>
    <col min="762" max="762" width="25.625" style="1" customWidth="1"/>
    <col min="763" max="763" width="8.125" style="1" customWidth="1"/>
    <col min="764" max="764" width="20.5" style="1" customWidth="1"/>
    <col min="765" max="765" width="5.75" style="1" customWidth="1"/>
    <col min="766" max="766" width="14.125" style="1" customWidth="1"/>
    <col min="767" max="767" width="12.75" style="1" customWidth="1"/>
    <col min="768" max="768" width="11.625" style="1" customWidth="1"/>
    <col min="769" max="770" width="7.75" style="1" customWidth="1"/>
    <col min="771" max="771" width="9.75" style="1" customWidth="1"/>
    <col min="772" max="772" width="5.75" style="1" customWidth="1"/>
    <col min="773" max="773" width="9.75" style="1" customWidth="1"/>
    <col min="774" max="774" width="5.75" style="1" customWidth="1"/>
    <col min="775" max="775" width="9.75" style="1" customWidth="1"/>
    <col min="776" max="776" width="5.75" style="1" customWidth="1"/>
    <col min="777" max="1014" width="9" style="1"/>
    <col min="1015" max="1015" width="26.125" style="1" customWidth="1"/>
    <col min="1016" max="1016" width="9.75" style="1" customWidth="1"/>
    <col min="1017" max="1017" width="13" style="1" customWidth="1"/>
    <col min="1018" max="1018" width="25.625" style="1" customWidth="1"/>
    <col min="1019" max="1019" width="8.125" style="1" customWidth="1"/>
    <col min="1020" max="1020" width="20.5" style="1" customWidth="1"/>
    <col min="1021" max="1021" width="5.75" style="1" customWidth="1"/>
    <col min="1022" max="1022" width="14.125" style="1" customWidth="1"/>
    <col min="1023" max="1023" width="12.75" style="1" customWidth="1"/>
    <col min="1024" max="1024" width="11.625" style="1" customWidth="1"/>
    <col min="1025" max="1026" width="7.75" style="1" customWidth="1"/>
    <col min="1027" max="1027" width="9.75" style="1" customWidth="1"/>
    <col min="1028" max="1028" width="5.75" style="1" customWidth="1"/>
    <col min="1029" max="1029" width="9.75" style="1" customWidth="1"/>
    <col min="1030" max="1030" width="5.75" style="1" customWidth="1"/>
    <col min="1031" max="1031" width="9.75" style="1" customWidth="1"/>
    <col min="1032" max="1032" width="5.75" style="1" customWidth="1"/>
    <col min="1033" max="1270" width="9" style="1"/>
    <col min="1271" max="1271" width="26.125" style="1" customWidth="1"/>
    <col min="1272" max="1272" width="9.75" style="1" customWidth="1"/>
    <col min="1273" max="1273" width="13" style="1" customWidth="1"/>
    <col min="1274" max="1274" width="25.625" style="1" customWidth="1"/>
    <col min="1275" max="1275" width="8.125" style="1" customWidth="1"/>
    <col min="1276" max="1276" width="20.5" style="1" customWidth="1"/>
    <col min="1277" max="1277" width="5.75" style="1" customWidth="1"/>
    <col min="1278" max="1278" width="14.125" style="1" customWidth="1"/>
    <col min="1279" max="1279" width="12.75" style="1" customWidth="1"/>
    <col min="1280" max="1280" width="11.625" style="1" customWidth="1"/>
    <col min="1281" max="1282" width="7.75" style="1" customWidth="1"/>
    <col min="1283" max="1283" width="9.75" style="1" customWidth="1"/>
    <col min="1284" max="1284" width="5.75" style="1" customWidth="1"/>
    <col min="1285" max="1285" width="9.75" style="1" customWidth="1"/>
    <col min="1286" max="1286" width="5.75" style="1" customWidth="1"/>
    <col min="1287" max="1287" width="9.75" style="1" customWidth="1"/>
    <col min="1288" max="1288" width="5.75" style="1" customWidth="1"/>
    <col min="1289" max="1526" width="9" style="1"/>
    <col min="1527" max="1527" width="26.125" style="1" customWidth="1"/>
    <col min="1528" max="1528" width="9.75" style="1" customWidth="1"/>
    <col min="1529" max="1529" width="13" style="1" customWidth="1"/>
    <col min="1530" max="1530" width="25.625" style="1" customWidth="1"/>
    <col min="1531" max="1531" width="8.125" style="1" customWidth="1"/>
    <col min="1532" max="1532" width="20.5" style="1" customWidth="1"/>
    <col min="1533" max="1533" width="5.75" style="1" customWidth="1"/>
    <col min="1534" max="1534" width="14.125" style="1" customWidth="1"/>
    <col min="1535" max="1535" width="12.75" style="1" customWidth="1"/>
    <col min="1536" max="1536" width="11.625" style="1" customWidth="1"/>
    <col min="1537" max="1538" width="7.75" style="1" customWidth="1"/>
    <col min="1539" max="1539" width="9.75" style="1" customWidth="1"/>
    <col min="1540" max="1540" width="5.75" style="1" customWidth="1"/>
    <col min="1541" max="1541" width="9.75" style="1" customWidth="1"/>
    <col min="1542" max="1542" width="5.75" style="1" customWidth="1"/>
    <col min="1543" max="1543" width="9.75" style="1" customWidth="1"/>
    <col min="1544" max="1544" width="5.75" style="1" customWidth="1"/>
    <col min="1545" max="1782" width="9" style="1"/>
    <col min="1783" max="1783" width="26.125" style="1" customWidth="1"/>
    <col min="1784" max="1784" width="9.75" style="1" customWidth="1"/>
    <col min="1785" max="1785" width="13" style="1" customWidth="1"/>
    <col min="1786" max="1786" width="25.625" style="1" customWidth="1"/>
    <col min="1787" max="1787" width="8.125" style="1" customWidth="1"/>
    <col min="1788" max="1788" width="20.5" style="1" customWidth="1"/>
    <col min="1789" max="1789" width="5.75" style="1" customWidth="1"/>
    <col min="1790" max="1790" width="14.125" style="1" customWidth="1"/>
    <col min="1791" max="1791" width="12.75" style="1" customWidth="1"/>
    <col min="1792" max="1792" width="11.625" style="1" customWidth="1"/>
    <col min="1793" max="1794" width="7.75" style="1" customWidth="1"/>
    <col min="1795" max="1795" width="9.75" style="1" customWidth="1"/>
    <col min="1796" max="1796" width="5.75" style="1" customWidth="1"/>
    <col min="1797" max="1797" width="9.75" style="1" customWidth="1"/>
    <col min="1798" max="1798" width="5.75" style="1" customWidth="1"/>
    <col min="1799" max="1799" width="9.75" style="1" customWidth="1"/>
    <col min="1800" max="1800" width="5.75" style="1" customWidth="1"/>
    <col min="1801" max="2038" width="9" style="1"/>
    <col min="2039" max="2039" width="26.125" style="1" customWidth="1"/>
    <col min="2040" max="2040" width="9.75" style="1" customWidth="1"/>
    <col min="2041" max="2041" width="13" style="1" customWidth="1"/>
    <col min="2042" max="2042" width="25.625" style="1" customWidth="1"/>
    <col min="2043" max="2043" width="8.125" style="1" customWidth="1"/>
    <col min="2044" max="2044" width="20.5" style="1" customWidth="1"/>
    <col min="2045" max="2045" width="5.75" style="1" customWidth="1"/>
    <col min="2046" max="2046" width="14.125" style="1" customWidth="1"/>
    <col min="2047" max="2047" width="12.75" style="1" customWidth="1"/>
    <col min="2048" max="2048" width="11.625" style="1" customWidth="1"/>
    <col min="2049" max="2050" width="7.75" style="1" customWidth="1"/>
    <col min="2051" max="2051" width="9.75" style="1" customWidth="1"/>
    <col min="2052" max="2052" width="5.75" style="1" customWidth="1"/>
    <col min="2053" max="2053" width="9.75" style="1" customWidth="1"/>
    <col min="2054" max="2054" width="5.75" style="1" customWidth="1"/>
    <col min="2055" max="2055" width="9.75" style="1" customWidth="1"/>
    <col min="2056" max="2056" width="5.75" style="1" customWidth="1"/>
    <col min="2057" max="2294" width="9" style="1"/>
    <col min="2295" max="2295" width="26.125" style="1" customWidth="1"/>
    <col min="2296" max="2296" width="9.75" style="1" customWidth="1"/>
    <col min="2297" max="2297" width="13" style="1" customWidth="1"/>
    <col min="2298" max="2298" width="25.625" style="1" customWidth="1"/>
    <col min="2299" max="2299" width="8.125" style="1" customWidth="1"/>
    <col min="2300" max="2300" width="20.5" style="1" customWidth="1"/>
    <col min="2301" max="2301" width="5.75" style="1" customWidth="1"/>
    <col min="2302" max="2302" width="14.125" style="1" customWidth="1"/>
    <col min="2303" max="2303" width="12.75" style="1" customWidth="1"/>
    <col min="2304" max="2304" width="11.625" style="1" customWidth="1"/>
    <col min="2305" max="2306" width="7.75" style="1" customWidth="1"/>
    <col min="2307" max="2307" width="9.75" style="1" customWidth="1"/>
    <col min="2308" max="2308" width="5.75" style="1" customWidth="1"/>
    <col min="2309" max="2309" width="9.75" style="1" customWidth="1"/>
    <col min="2310" max="2310" width="5.75" style="1" customWidth="1"/>
    <col min="2311" max="2311" width="9.75" style="1" customWidth="1"/>
    <col min="2312" max="2312" width="5.75" style="1" customWidth="1"/>
    <col min="2313" max="2550" width="9" style="1"/>
    <col min="2551" max="2551" width="26.125" style="1" customWidth="1"/>
    <col min="2552" max="2552" width="9.75" style="1" customWidth="1"/>
    <col min="2553" max="2553" width="13" style="1" customWidth="1"/>
    <col min="2554" max="2554" width="25.625" style="1" customWidth="1"/>
    <col min="2555" max="2555" width="8.125" style="1" customWidth="1"/>
    <col min="2556" max="2556" width="20.5" style="1" customWidth="1"/>
    <col min="2557" max="2557" width="5.75" style="1" customWidth="1"/>
    <col min="2558" max="2558" width="14.125" style="1" customWidth="1"/>
    <col min="2559" max="2559" width="12.75" style="1" customWidth="1"/>
    <col min="2560" max="2560" width="11.625" style="1" customWidth="1"/>
    <col min="2561" max="2562" width="7.75" style="1" customWidth="1"/>
    <col min="2563" max="2563" width="9.75" style="1" customWidth="1"/>
    <col min="2564" max="2564" width="5.75" style="1" customWidth="1"/>
    <col min="2565" max="2565" width="9.75" style="1" customWidth="1"/>
    <col min="2566" max="2566" width="5.75" style="1" customWidth="1"/>
    <col min="2567" max="2567" width="9.75" style="1" customWidth="1"/>
    <col min="2568" max="2568" width="5.75" style="1" customWidth="1"/>
    <col min="2569" max="2806" width="9" style="1"/>
    <col min="2807" max="2807" width="26.125" style="1" customWidth="1"/>
    <col min="2808" max="2808" width="9.75" style="1" customWidth="1"/>
    <col min="2809" max="2809" width="13" style="1" customWidth="1"/>
    <col min="2810" max="2810" width="25.625" style="1" customWidth="1"/>
    <col min="2811" max="2811" width="8.125" style="1" customWidth="1"/>
    <col min="2812" max="2812" width="20.5" style="1" customWidth="1"/>
    <col min="2813" max="2813" width="5.75" style="1" customWidth="1"/>
    <col min="2814" max="2814" width="14.125" style="1" customWidth="1"/>
    <col min="2815" max="2815" width="12.75" style="1" customWidth="1"/>
    <col min="2816" max="2816" width="11.625" style="1" customWidth="1"/>
    <col min="2817" max="2818" width="7.75" style="1" customWidth="1"/>
    <col min="2819" max="2819" width="9.75" style="1" customWidth="1"/>
    <col min="2820" max="2820" width="5.75" style="1" customWidth="1"/>
    <col min="2821" max="2821" width="9.75" style="1" customWidth="1"/>
    <col min="2822" max="2822" width="5.75" style="1" customWidth="1"/>
    <col min="2823" max="2823" width="9.75" style="1" customWidth="1"/>
    <col min="2824" max="2824" width="5.75" style="1" customWidth="1"/>
    <col min="2825" max="3062" width="9" style="1"/>
    <col min="3063" max="3063" width="26.125" style="1" customWidth="1"/>
    <col min="3064" max="3064" width="9.75" style="1" customWidth="1"/>
    <col min="3065" max="3065" width="13" style="1" customWidth="1"/>
    <col min="3066" max="3066" width="25.625" style="1" customWidth="1"/>
    <col min="3067" max="3067" width="8.125" style="1" customWidth="1"/>
    <col min="3068" max="3068" width="20.5" style="1" customWidth="1"/>
    <col min="3069" max="3069" width="5.75" style="1" customWidth="1"/>
    <col min="3070" max="3070" width="14.125" style="1" customWidth="1"/>
    <col min="3071" max="3071" width="12.75" style="1" customWidth="1"/>
    <col min="3072" max="3072" width="11.625" style="1" customWidth="1"/>
    <col min="3073" max="3074" width="7.75" style="1" customWidth="1"/>
    <col min="3075" max="3075" width="9.75" style="1" customWidth="1"/>
    <col min="3076" max="3076" width="5.75" style="1" customWidth="1"/>
    <col min="3077" max="3077" width="9.75" style="1" customWidth="1"/>
    <col min="3078" max="3078" width="5.75" style="1" customWidth="1"/>
    <col min="3079" max="3079" width="9.75" style="1" customWidth="1"/>
    <col min="3080" max="3080" width="5.75" style="1" customWidth="1"/>
    <col min="3081" max="3318" width="9" style="1"/>
    <col min="3319" max="3319" width="26.125" style="1" customWidth="1"/>
    <col min="3320" max="3320" width="9.75" style="1" customWidth="1"/>
    <col min="3321" max="3321" width="13" style="1" customWidth="1"/>
    <col min="3322" max="3322" width="25.625" style="1" customWidth="1"/>
    <col min="3323" max="3323" width="8.125" style="1" customWidth="1"/>
    <col min="3324" max="3324" width="20.5" style="1" customWidth="1"/>
    <col min="3325" max="3325" width="5.75" style="1" customWidth="1"/>
    <col min="3326" max="3326" width="14.125" style="1" customWidth="1"/>
    <col min="3327" max="3327" width="12.75" style="1" customWidth="1"/>
    <col min="3328" max="3328" width="11.625" style="1" customWidth="1"/>
    <col min="3329" max="3330" width="7.75" style="1" customWidth="1"/>
    <col min="3331" max="3331" width="9.75" style="1" customWidth="1"/>
    <col min="3332" max="3332" width="5.75" style="1" customWidth="1"/>
    <col min="3333" max="3333" width="9.75" style="1" customWidth="1"/>
    <col min="3334" max="3334" width="5.75" style="1" customWidth="1"/>
    <col min="3335" max="3335" width="9.75" style="1" customWidth="1"/>
    <col min="3336" max="3336" width="5.75" style="1" customWidth="1"/>
    <col min="3337" max="3574" width="9" style="1"/>
    <col min="3575" max="3575" width="26.125" style="1" customWidth="1"/>
    <col min="3576" max="3576" width="9.75" style="1" customWidth="1"/>
    <col min="3577" max="3577" width="13" style="1" customWidth="1"/>
    <col min="3578" max="3578" width="25.625" style="1" customWidth="1"/>
    <col min="3579" max="3579" width="8.125" style="1" customWidth="1"/>
    <col min="3580" max="3580" width="20.5" style="1" customWidth="1"/>
    <col min="3581" max="3581" width="5.75" style="1" customWidth="1"/>
    <col min="3582" max="3582" width="14.125" style="1" customWidth="1"/>
    <col min="3583" max="3583" width="12.75" style="1" customWidth="1"/>
    <col min="3584" max="3584" width="11.625" style="1" customWidth="1"/>
    <col min="3585" max="3586" width="7.75" style="1" customWidth="1"/>
    <col min="3587" max="3587" width="9.75" style="1" customWidth="1"/>
    <col min="3588" max="3588" width="5.75" style="1" customWidth="1"/>
    <col min="3589" max="3589" width="9.75" style="1" customWidth="1"/>
    <col min="3590" max="3590" width="5.75" style="1" customWidth="1"/>
    <col min="3591" max="3591" width="9.75" style="1" customWidth="1"/>
    <col min="3592" max="3592" width="5.75" style="1" customWidth="1"/>
    <col min="3593" max="3830" width="9" style="1"/>
    <col min="3831" max="3831" width="26.125" style="1" customWidth="1"/>
    <col min="3832" max="3832" width="9.75" style="1" customWidth="1"/>
    <col min="3833" max="3833" width="13" style="1" customWidth="1"/>
    <col min="3834" max="3834" width="25.625" style="1" customWidth="1"/>
    <col min="3835" max="3835" width="8.125" style="1" customWidth="1"/>
    <col min="3836" max="3836" width="20.5" style="1" customWidth="1"/>
    <col min="3837" max="3837" width="5.75" style="1" customWidth="1"/>
    <col min="3838" max="3838" width="14.125" style="1" customWidth="1"/>
    <col min="3839" max="3839" width="12.75" style="1" customWidth="1"/>
    <col min="3840" max="3840" width="11.625" style="1" customWidth="1"/>
    <col min="3841" max="3842" width="7.75" style="1" customWidth="1"/>
    <col min="3843" max="3843" width="9.75" style="1" customWidth="1"/>
    <col min="3844" max="3844" width="5.75" style="1" customWidth="1"/>
    <col min="3845" max="3845" width="9.75" style="1" customWidth="1"/>
    <col min="3846" max="3846" width="5.75" style="1" customWidth="1"/>
    <col min="3847" max="3847" width="9.75" style="1" customWidth="1"/>
    <col min="3848" max="3848" width="5.75" style="1" customWidth="1"/>
    <col min="3849" max="4086" width="9" style="1"/>
    <col min="4087" max="4087" width="26.125" style="1" customWidth="1"/>
    <col min="4088" max="4088" width="9.75" style="1" customWidth="1"/>
    <col min="4089" max="4089" width="13" style="1" customWidth="1"/>
    <col min="4090" max="4090" width="25.625" style="1" customWidth="1"/>
    <col min="4091" max="4091" width="8.125" style="1" customWidth="1"/>
    <col min="4092" max="4092" width="20.5" style="1" customWidth="1"/>
    <col min="4093" max="4093" width="5.75" style="1" customWidth="1"/>
    <col min="4094" max="4094" width="14.125" style="1" customWidth="1"/>
    <col min="4095" max="4095" width="12.75" style="1" customWidth="1"/>
    <col min="4096" max="4096" width="11.625" style="1" customWidth="1"/>
    <col min="4097" max="4098" width="7.75" style="1" customWidth="1"/>
    <col min="4099" max="4099" width="9.75" style="1" customWidth="1"/>
    <col min="4100" max="4100" width="5.75" style="1" customWidth="1"/>
    <col min="4101" max="4101" width="9.75" style="1" customWidth="1"/>
    <col min="4102" max="4102" width="5.75" style="1" customWidth="1"/>
    <col min="4103" max="4103" width="9.75" style="1" customWidth="1"/>
    <col min="4104" max="4104" width="5.75" style="1" customWidth="1"/>
    <col min="4105" max="4342" width="9" style="1"/>
    <col min="4343" max="4343" width="26.125" style="1" customWidth="1"/>
    <col min="4344" max="4344" width="9.75" style="1" customWidth="1"/>
    <col min="4345" max="4345" width="13" style="1" customWidth="1"/>
    <col min="4346" max="4346" width="25.625" style="1" customWidth="1"/>
    <col min="4347" max="4347" width="8.125" style="1" customWidth="1"/>
    <col min="4348" max="4348" width="20.5" style="1" customWidth="1"/>
    <col min="4349" max="4349" width="5.75" style="1" customWidth="1"/>
    <col min="4350" max="4350" width="14.125" style="1" customWidth="1"/>
    <col min="4351" max="4351" width="12.75" style="1" customWidth="1"/>
    <col min="4352" max="4352" width="11.625" style="1" customWidth="1"/>
    <col min="4353" max="4354" width="7.75" style="1" customWidth="1"/>
    <col min="4355" max="4355" width="9.75" style="1" customWidth="1"/>
    <col min="4356" max="4356" width="5.75" style="1" customWidth="1"/>
    <col min="4357" max="4357" width="9.75" style="1" customWidth="1"/>
    <col min="4358" max="4358" width="5.75" style="1" customWidth="1"/>
    <col min="4359" max="4359" width="9.75" style="1" customWidth="1"/>
    <col min="4360" max="4360" width="5.75" style="1" customWidth="1"/>
    <col min="4361" max="4598" width="9" style="1"/>
    <col min="4599" max="4599" width="26.125" style="1" customWidth="1"/>
    <col min="4600" max="4600" width="9.75" style="1" customWidth="1"/>
    <col min="4601" max="4601" width="13" style="1" customWidth="1"/>
    <col min="4602" max="4602" width="25.625" style="1" customWidth="1"/>
    <col min="4603" max="4603" width="8.125" style="1" customWidth="1"/>
    <col min="4604" max="4604" width="20.5" style="1" customWidth="1"/>
    <col min="4605" max="4605" width="5.75" style="1" customWidth="1"/>
    <col min="4606" max="4606" width="14.125" style="1" customWidth="1"/>
    <col min="4607" max="4607" width="12.75" style="1" customWidth="1"/>
    <col min="4608" max="4608" width="11.625" style="1" customWidth="1"/>
    <col min="4609" max="4610" width="7.75" style="1" customWidth="1"/>
    <col min="4611" max="4611" width="9.75" style="1" customWidth="1"/>
    <col min="4612" max="4612" width="5.75" style="1" customWidth="1"/>
    <col min="4613" max="4613" width="9.75" style="1" customWidth="1"/>
    <col min="4614" max="4614" width="5.75" style="1" customWidth="1"/>
    <col min="4615" max="4615" width="9.75" style="1" customWidth="1"/>
    <col min="4616" max="4616" width="5.75" style="1" customWidth="1"/>
    <col min="4617" max="4854" width="9" style="1"/>
    <col min="4855" max="4855" width="26.125" style="1" customWidth="1"/>
    <col min="4856" max="4856" width="9.75" style="1" customWidth="1"/>
    <col min="4857" max="4857" width="13" style="1" customWidth="1"/>
    <col min="4858" max="4858" width="25.625" style="1" customWidth="1"/>
    <col min="4859" max="4859" width="8.125" style="1" customWidth="1"/>
    <col min="4860" max="4860" width="20.5" style="1" customWidth="1"/>
    <col min="4861" max="4861" width="5.75" style="1" customWidth="1"/>
    <col min="4862" max="4862" width="14.125" style="1" customWidth="1"/>
    <col min="4863" max="4863" width="12.75" style="1" customWidth="1"/>
    <col min="4864" max="4864" width="11.625" style="1" customWidth="1"/>
    <col min="4865" max="4866" width="7.75" style="1" customWidth="1"/>
    <col min="4867" max="4867" width="9.75" style="1" customWidth="1"/>
    <col min="4868" max="4868" width="5.75" style="1" customWidth="1"/>
    <col min="4869" max="4869" width="9.75" style="1" customWidth="1"/>
    <col min="4870" max="4870" width="5.75" style="1" customWidth="1"/>
    <col min="4871" max="4871" width="9.75" style="1" customWidth="1"/>
    <col min="4872" max="4872" width="5.75" style="1" customWidth="1"/>
    <col min="4873" max="5110" width="9" style="1"/>
    <col min="5111" max="5111" width="26.125" style="1" customWidth="1"/>
    <col min="5112" max="5112" width="9.75" style="1" customWidth="1"/>
    <col min="5113" max="5113" width="13" style="1" customWidth="1"/>
    <col min="5114" max="5114" width="25.625" style="1" customWidth="1"/>
    <col min="5115" max="5115" width="8.125" style="1" customWidth="1"/>
    <col min="5116" max="5116" width="20.5" style="1" customWidth="1"/>
    <col min="5117" max="5117" width="5.75" style="1" customWidth="1"/>
    <col min="5118" max="5118" width="14.125" style="1" customWidth="1"/>
    <col min="5119" max="5119" width="12.75" style="1" customWidth="1"/>
    <col min="5120" max="5120" width="11.625" style="1" customWidth="1"/>
    <col min="5121" max="5122" width="7.75" style="1" customWidth="1"/>
    <col min="5123" max="5123" width="9.75" style="1" customWidth="1"/>
    <col min="5124" max="5124" width="5.75" style="1" customWidth="1"/>
    <col min="5125" max="5125" width="9.75" style="1" customWidth="1"/>
    <col min="5126" max="5126" width="5.75" style="1" customWidth="1"/>
    <col min="5127" max="5127" width="9.75" style="1" customWidth="1"/>
    <col min="5128" max="5128" width="5.75" style="1" customWidth="1"/>
    <col min="5129" max="5366" width="9" style="1"/>
    <col min="5367" max="5367" width="26.125" style="1" customWidth="1"/>
    <col min="5368" max="5368" width="9.75" style="1" customWidth="1"/>
    <col min="5369" max="5369" width="13" style="1" customWidth="1"/>
    <col min="5370" max="5370" width="25.625" style="1" customWidth="1"/>
    <col min="5371" max="5371" width="8.125" style="1" customWidth="1"/>
    <col min="5372" max="5372" width="20.5" style="1" customWidth="1"/>
    <col min="5373" max="5373" width="5.75" style="1" customWidth="1"/>
    <col min="5374" max="5374" width="14.125" style="1" customWidth="1"/>
    <col min="5375" max="5375" width="12.75" style="1" customWidth="1"/>
    <col min="5376" max="5376" width="11.625" style="1" customWidth="1"/>
    <col min="5377" max="5378" width="7.75" style="1" customWidth="1"/>
    <col min="5379" max="5379" width="9.75" style="1" customWidth="1"/>
    <col min="5380" max="5380" width="5.75" style="1" customWidth="1"/>
    <col min="5381" max="5381" width="9.75" style="1" customWidth="1"/>
    <col min="5382" max="5382" width="5.75" style="1" customWidth="1"/>
    <col min="5383" max="5383" width="9.75" style="1" customWidth="1"/>
    <col min="5384" max="5384" width="5.75" style="1" customWidth="1"/>
    <col min="5385" max="5622" width="9" style="1"/>
    <col min="5623" max="5623" width="26.125" style="1" customWidth="1"/>
    <col min="5624" max="5624" width="9.75" style="1" customWidth="1"/>
    <col min="5625" max="5625" width="13" style="1" customWidth="1"/>
    <col min="5626" max="5626" width="25.625" style="1" customWidth="1"/>
    <col min="5627" max="5627" width="8.125" style="1" customWidth="1"/>
    <col min="5628" max="5628" width="20.5" style="1" customWidth="1"/>
    <col min="5629" max="5629" width="5.75" style="1" customWidth="1"/>
    <col min="5630" max="5630" width="14.125" style="1" customWidth="1"/>
    <col min="5631" max="5631" width="12.75" style="1" customWidth="1"/>
    <col min="5632" max="5632" width="11.625" style="1" customWidth="1"/>
    <col min="5633" max="5634" width="7.75" style="1" customWidth="1"/>
    <col min="5635" max="5635" width="9.75" style="1" customWidth="1"/>
    <col min="5636" max="5636" width="5.75" style="1" customWidth="1"/>
    <col min="5637" max="5637" width="9.75" style="1" customWidth="1"/>
    <col min="5638" max="5638" width="5.75" style="1" customWidth="1"/>
    <col min="5639" max="5639" width="9.75" style="1" customWidth="1"/>
    <col min="5640" max="5640" width="5.75" style="1" customWidth="1"/>
    <col min="5641" max="5878" width="9" style="1"/>
    <col min="5879" max="5879" width="26.125" style="1" customWidth="1"/>
    <col min="5880" max="5880" width="9.75" style="1" customWidth="1"/>
    <col min="5881" max="5881" width="13" style="1" customWidth="1"/>
    <col min="5882" max="5882" width="25.625" style="1" customWidth="1"/>
    <col min="5883" max="5883" width="8.125" style="1" customWidth="1"/>
    <col min="5884" max="5884" width="20.5" style="1" customWidth="1"/>
    <col min="5885" max="5885" width="5.75" style="1" customWidth="1"/>
    <col min="5886" max="5886" width="14.125" style="1" customWidth="1"/>
    <col min="5887" max="5887" width="12.75" style="1" customWidth="1"/>
    <col min="5888" max="5888" width="11.625" style="1" customWidth="1"/>
    <col min="5889" max="5890" width="7.75" style="1" customWidth="1"/>
    <col min="5891" max="5891" width="9.75" style="1" customWidth="1"/>
    <col min="5892" max="5892" width="5.75" style="1" customWidth="1"/>
    <col min="5893" max="5893" width="9.75" style="1" customWidth="1"/>
    <col min="5894" max="5894" width="5.75" style="1" customWidth="1"/>
    <col min="5895" max="5895" width="9.75" style="1" customWidth="1"/>
    <col min="5896" max="5896" width="5.75" style="1" customWidth="1"/>
    <col min="5897" max="6134" width="9" style="1"/>
    <col min="6135" max="6135" width="26.125" style="1" customWidth="1"/>
    <col min="6136" max="6136" width="9.75" style="1" customWidth="1"/>
    <col min="6137" max="6137" width="13" style="1" customWidth="1"/>
    <col min="6138" max="6138" width="25.625" style="1" customWidth="1"/>
    <col min="6139" max="6139" width="8.125" style="1" customWidth="1"/>
    <col min="6140" max="6140" width="20.5" style="1" customWidth="1"/>
    <col min="6141" max="6141" width="5.75" style="1" customWidth="1"/>
    <col min="6142" max="6142" width="14.125" style="1" customWidth="1"/>
    <col min="6143" max="6143" width="12.75" style="1" customWidth="1"/>
    <col min="6144" max="6144" width="11.625" style="1" customWidth="1"/>
    <col min="6145" max="6146" width="7.75" style="1" customWidth="1"/>
    <col min="6147" max="6147" width="9.75" style="1" customWidth="1"/>
    <col min="6148" max="6148" width="5.75" style="1" customWidth="1"/>
    <col min="6149" max="6149" width="9.75" style="1" customWidth="1"/>
    <col min="6150" max="6150" width="5.75" style="1" customWidth="1"/>
    <col min="6151" max="6151" width="9.75" style="1" customWidth="1"/>
    <col min="6152" max="6152" width="5.75" style="1" customWidth="1"/>
    <col min="6153" max="6390" width="9" style="1"/>
    <col min="6391" max="6391" width="26.125" style="1" customWidth="1"/>
    <col min="6392" max="6392" width="9.75" style="1" customWidth="1"/>
    <col min="6393" max="6393" width="13" style="1" customWidth="1"/>
    <col min="6394" max="6394" width="25.625" style="1" customWidth="1"/>
    <col min="6395" max="6395" width="8.125" style="1" customWidth="1"/>
    <col min="6396" max="6396" width="20.5" style="1" customWidth="1"/>
    <col min="6397" max="6397" width="5.75" style="1" customWidth="1"/>
    <col min="6398" max="6398" width="14.125" style="1" customWidth="1"/>
    <col min="6399" max="6399" width="12.75" style="1" customWidth="1"/>
    <col min="6400" max="6400" width="11.625" style="1" customWidth="1"/>
    <col min="6401" max="6402" width="7.75" style="1" customWidth="1"/>
    <col min="6403" max="6403" width="9.75" style="1" customWidth="1"/>
    <col min="6404" max="6404" width="5.75" style="1" customWidth="1"/>
    <col min="6405" max="6405" width="9.75" style="1" customWidth="1"/>
    <col min="6406" max="6406" width="5.75" style="1" customWidth="1"/>
    <col min="6407" max="6407" width="9.75" style="1" customWidth="1"/>
    <col min="6408" max="6408" width="5.75" style="1" customWidth="1"/>
    <col min="6409" max="6646" width="9" style="1"/>
    <col min="6647" max="6647" width="26.125" style="1" customWidth="1"/>
    <col min="6648" max="6648" width="9.75" style="1" customWidth="1"/>
    <col min="6649" max="6649" width="13" style="1" customWidth="1"/>
    <col min="6650" max="6650" width="25.625" style="1" customWidth="1"/>
    <col min="6651" max="6651" width="8.125" style="1" customWidth="1"/>
    <col min="6652" max="6652" width="20.5" style="1" customWidth="1"/>
    <col min="6653" max="6653" width="5.75" style="1" customWidth="1"/>
    <col min="6654" max="6654" width="14.125" style="1" customWidth="1"/>
    <col min="6655" max="6655" width="12.75" style="1" customWidth="1"/>
    <col min="6656" max="6656" width="11.625" style="1" customWidth="1"/>
    <col min="6657" max="6658" width="7.75" style="1" customWidth="1"/>
    <col min="6659" max="6659" width="9.75" style="1" customWidth="1"/>
    <col min="6660" max="6660" width="5.75" style="1" customWidth="1"/>
    <col min="6661" max="6661" width="9.75" style="1" customWidth="1"/>
    <col min="6662" max="6662" width="5.75" style="1" customWidth="1"/>
    <col min="6663" max="6663" width="9.75" style="1" customWidth="1"/>
    <col min="6664" max="6664" width="5.75" style="1" customWidth="1"/>
    <col min="6665" max="6902" width="9" style="1"/>
    <col min="6903" max="6903" width="26.125" style="1" customWidth="1"/>
    <col min="6904" max="6904" width="9.75" style="1" customWidth="1"/>
    <col min="6905" max="6905" width="13" style="1" customWidth="1"/>
    <col min="6906" max="6906" width="25.625" style="1" customWidth="1"/>
    <col min="6907" max="6907" width="8.125" style="1" customWidth="1"/>
    <col min="6908" max="6908" width="20.5" style="1" customWidth="1"/>
    <col min="6909" max="6909" width="5.75" style="1" customWidth="1"/>
    <col min="6910" max="6910" width="14.125" style="1" customWidth="1"/>
    <col min="6911" max="6911" width="12.75" style="1" customWidth="1"/>
    <col min="6912" max="6912" width="11.625" style="1" customWidth="1"/>
    <col min="6913" max="6914" width="7.75" style="1" customWidth="1"/>
    <col min="6915" max="6915" width="9.75" style="1" customWidth="1"/>
    <col min="6916" max="6916" width="5.75" style="1" customWidth="1"/>
    <col min="6917" max="6917" width="9.75" style="1" customWidth="1"/>
    <col min="6918" max="6918" width="5.75" style="1" customWidth="1"/>
    <col min="6919" max="6919" width="9.75" style="1" customWidth="1"/>
    <col min="6920" max="6920" width="5.75" style="1" customWidth="1"/>
    <col min="6921" max="7158" width="9" style="1"/>
    <col min="7159" max="7159" width="26.125" style="1" customWidth="1"/>
    <col min="7160" max="7160" width="9.75" style="1" customWidth="1"/>
    <col min="7161" max="7161" width="13" style="1" customWidth="1"/>
    <col min="7162" max="7162" width="25.625" style="1" customWidth="1"/>
    <col min="7163" max="7163" width="8.125" style="1" customWidth="1"/>
    <col min="7164" max="7164" width="20.5" style="1" customWidth="1"/>
    <col min="7165" max="7165" width="5.75" style="1" customWidth="1"/>
    <col min="7166" max="7166" width="14.125" style="1" customWidth="1"/>
    <col min="7167" max="7167" width="12.75" style="1" customWidth="1"/>
    <col min="7168" max="7168" width="11.625" style="1" customWidth="1"/>
    <col min="7169" max="7170" width="7.75" style="1" customWidth="1"/>
    <col min="7171" max="7171" width="9.75" style="1" customWidth="1"/>
    <col min="7172" max="7172" width="5.75" style="1" customWidth="1"/>
    <col min="7173" max="7173" width="9.75" style="1" customWidth="1"/>
    <col min="7174" max="7174" width="5.75" style="1" customWidth="1"/>
    <col min="7175" max="7175" width="9.75" style="1" customWidth="1"/>
    <col min="7176" max="7176" width="5.75" style="1" customWidth="1"/>
    <col min="7177" max="7414" width="9" style="1"/>
    <col min="7415" max="7415" width="26.125" style="1" customWidth="1"/>
    <col min="7416" max="7416" width="9.75" style="1" customWidth="1"/>
    <col min="7417" max="7417" width="13" style="1" customWidth="1"/>
    <col min="7418" max="7418" width="25.625" style="1" customWidth="1"/>
    <col min="7419" max="7419" width="8.125" style="1" customWidth="1"/>
    <col min="7420" max="7420" width="20.5" style="1" customWidth="1"/>
    <col min="7421" max="7421" width="5.75" style="1" customWidth="1"/>
    <col min="7422" max="7422" width="14.125" style="1" customWidth="1"/>
    <col min="7423" max="7423" width="12.75" style="1" customWidth="1"/>
    <col min="7424" max="7424" width="11.625" style="1" customWidth="1"/>
    <col min="7425" max="7426" width="7.75" style="1" customWidth="1"/>
    <col min="7427" max="7427" width="9.75" style="1" customWidth="1"/>
    <col min="7428" max="7428" width="5.75" style="1" customWidth="1"/>
    <col min="7429" max="7429" width="9.75" style="1" customWidth="1"/>
    <col min="7430" max="7430" width="5.75" style="1" customWidth="1"/>
    <col min="7431" max="7431" width="9.75" style="1" customWidth="1"/>
    <col min="7432" max="7432" width="5.75" style="1" customWidth="1"/>
    <col min="7433" max="7670" width="9" style="1"/>
    <col min="7671" max="7671" width="26.125" style="1" customWidth="1"/>
    <col min="7672" max="7672" width="9.75" style="1" customWidth="1"/>
    <col min="7673" max="7673" width="13" style="1" customWidth="1"/>
    <col min="7674" max="7674" width="25.625" style="1" customWidth="1"/>
    <col min="7675" max="7675" width="8.125" style="1" customWidth="1"/>
    <col min="7676" max="7676" width="20.5" style="1" customWidth="1"/>
    <col min="7677" max="7677" width="5.75" style="1" customWidth="1"/>
    <col min="7678" max="7678" width="14.125" style="1" customWidth="1"/>
    <col min="7679" max="7679" width="12.75" style="1" customWidth="1"/>
    <col min="7680" max="7680" width="11.625" style="1" customWidth="1"/>
    <col min="7681" max="7682" width="7.75" style="1" customWidth="1"/>
    <col min="7683" max="7683" width="9.75" style="1" customWidth="1"/>
    <col min="7684" max="7684" width="5.75" style="1" customWidth="1"/>
    <col min="7685" max="7685" width="9.75" style="1" customWidth="1"/>
    <col min="7686" max="7686" width="5.75" style="1" customWidth="1"/>
    <col min="7687" max="7687" width="9.75" style="1" customWidth="1"/>
    <col min="7688" max="7688" width="5.75" style="1" customWidth="1"/>
    <col min="7689" max="7926" width="9" style="1"/>
    <col min="7927" max="7927" width="26.125" style="1" customWidth="1"/>
    <col min="7928" max="7928" width="9.75" style="1" customWidth="1"/>
    <col min="7929" max="7929" width="13" style="1" customWidth="1"/>
    <col min="7930" max="7930" width="25.625" style="1" customWidth="1"/>
    <col min="7931" max="7931" width="8.125" style="1" customWidth="1"/>
    <col min="7932" max="7932" width="20.5" style="1" customWidth="1"/>
    <col min="7933" max="7933" width="5.75" style="1" customWidth="1"/>
    <col min="7934" max="7934" width="14.125" style="1" customWidth="1"/>
    <col min="7935" max="7935" width="12.75" style="1" customWidth="1"/>
    <col min="7936" max="7936" width="11.625" style="1" customWidth="1"/>
    <col min="7937" max="7938" width="7.75" style="1" customWidth="1"/>
    <col min="7939" max="7939" width="9.75" style="1" customWidth="1"/>
    <col min="7940" max="7940" width="5.75" style="1" customWidth="1"/>
    <col min="7941" max="7941" width="9.75" style="1" customWidth="1"/>
    <col min="7942" max="7942" width="5.75" style="1" customWidth="1"/>
    <col min="7943" max="7943" width="9.75" style="1" customWidth="1"/>
    <col min="7944" max="7944" width="5.75" style="1" customWidth="1"/>
    <col min="7945" max="8182" width="9" style="1"/>
    <col min="8183" max="8183" width="26.125" style="1" customWidth="1"/>
    <col min="8184" max="8184" width="9.75" style="1" customWidth="1"/>
    <col min="8185" max="8185" width="13" style="1" customWidth="1"/>
    <col min="8186" max="8186" width="25.625" style="1" customWidth="1"/>
    <col min="8187" max="8187" width="8.125" style="1" customWidth="1"/>
    <col min="8188" max="8188" width="20.5" style="1" customWidth="1"/>
    <col min="8189" max="8189" width="5.75" style="1" customWidth="1"/>
    <col min="8190" max="8190" width="14.125" style="1" customWidth="1"/>
    <col min="8191" max="8191" width="12.75" style="1" customWidth="1"/>
    <col min="8192" max="8192" width="11.625" style="1" customWidth="1"/>
    <col min="8193" max="8194" width="7.75" style="1" customWidth="1"/>
    <col min="8195" max="8195" width="9.75" style="1" customWidth="1"/>
    <col min="8196" max="8196" width="5.75" style="1" customWidth="1"/>
    <col min="8197" max="8197" width="9.75" style="1" customWidth="1"/>
    <col min="8198" max="8198" width="5.75" style="1" customWidth="1"/>
    <col min="8199" max="8199" width="9.75" style="1" customWidth="1"/>
    <col min="8200" max="8200" width="5.75" style="1" customWidth="1"/>
    <col min="8201" max="8438" width="9" style="1"/>
    <col min="8439" max="8439" width="26.125" style="1" customWidth="1"/>
    <col min="8440" max="8440" width="9.75" style="1" customWidth="1"/>
    <col min="8441" max="8441" width="13" style="1" customWidth="1"/>
    <col min="8442" max="8442" width="25.625" style="1" customWidth="1"/>
    <col min="8443" max="8443" width="8.125" style="1" customWidth="1"/>
    <col min="8444" max="8444" width="20.5" style="1" customWidth="1"/>
    <col min="8445" max="8445" width="5.75" style="1" customWidth="1"/>
    <col min="8446" max="8446" width="14.125" style="1" customWidth="1"/>
    <col min="8447" max="8447" width="12.75" style="1" customWidth="1"/>
    <col min="8448" max="8448" width="11.625" style="1" customWidth="1"/>
    <col min="8449" max="8450" width="7.75" style="1" customWidth="1"/>
    <col min="8451" max="8451" width="9.75" style="1" customWidth="1"/>
    <col min="8452" max="8452" width="5.75" style="1" customWidth="1"/>
    <col min="8453" max="8453" width="9.75" style="1" customWidth="1"/>
    <col min="8454" max="8454" width="5.75" style="1" customWidth="1"/>
    <col min="8455" max="8455" width="9.75" style="1" customWidth="1"/>
    <col min="8456" max="8456" width="5.75" style="1" customWidth="1"/>
    <col min="8457" max="8694" width="9" style="1"/>
    <col min="8695" max="8695" width="26.125" style="1" customWidth="1"/>
    <col min="8696" max="8696" width="9.75" style="1" customWidth="1"/>
    <col min="8697" max="8697" width="13" style="1" customWidth="1"/>
    <col min="8698" max="8698" width="25.625" style="1" customWidth="1"/>
    <col min="8699" max="8699" width="8.125" style="1" customWidth="1"/>
    <col min="8700" max="8700" width="20.5" style="1" customWidth="1"/>
    <col min="8701" max="8701" width="5.75" style="1" customWidth="1"/>
    <col min="8702" max="8702" width="14.125" style="1" customWidth="1"/>
    <col min="8703" max="8703" width="12.75" style="1" customWidth="1"/>
    <col min="8704" max="8704" width="11.625" style="1" customWidth="1"/>
    <col min="8705" max="8706" width="7.75" style="1" customWidth="1"/>
    <col min="8707" max="8707" width="9.75" style="1" customWidth="1"/>
    <col min="8708" max="8708" width="5.75" style="1" customWidth="1"/>
    <col min="8709" max="8709" width="9.75" style="1" customWidth="1"/>
    <col min="8710" max="8710" width="5.75" style="1" customWidth="1"/>
    <col min="8711" max="8711" width="9.75" style="1" customWidth="1"/>
    <col min="8712" max="8712" width="5.75" style="1" customWidth="1"/>
    <col min="8713" max="8950" width="9" style="1"/>
    <col min="8951" max="8951" width="26.125" style="1" customWidth="1"/>
    <col min="8952" max="8952" width="9.75" style="1" customWidth="1"/>
    <col min="8953" max="8953" width="13" style="1" customWidth="1"/>
    <col min="8954" max="8954" width="25.625" style="1" customWidth="1"/>
    <col min="8955" max="8955" width="8.125" style="1" customWidth="1"/>
    <col min="8956" max="8956" width="20.5" style="1" customWidth="1"/>
    <col min="8957" max="8957" width="5.75" style="1" customWidth="1"/>
    <col min="8958" max="8958" width="14.125" style="1" customWidth="1"/>
    <col min="8959" max="8959" width="12.75" style="1" customWidth="1"/>
    <col min="8960" max="8960" width="11.625" style="1" customWidth="1"/>
    <col min="8961" max="8962" width="7.75" style="1" customWidth="1"/>
    <col min="8963" max="8963" width="9.75" style="1" customWidth="1"/>
    <col min="8964" max="8964" width="5.75" style="1" customWidth="1"/>
    <col min="8965" max="8965" width="9.75" style="1" customWidth="1"/>
    <col min="8966" max="8966" width="5.75" style="1" customWidth="1"/>
    <col min="8967" max="8967" width="9.75" style="1" customWidth="1"/>
    <col min="8968" max="8968" width="5.75" style="1" customWidth="1"/>
    <col min="8969" max="9206" width="9" style="1"/>
    <col min="9207" max="9207" width="26.125" style="1" customWidth="1"/>
    <col min="9208" max="9208" width="9.75" style="1" customWidth="1"/>
    <col min="9209" max="9209" width="13" style="1" customWidth="1"/>
    <col min="9210" max="9210" width="25.625" style="1" customWidth="1"/>
    <col min="9211" max="9211" width="8.125" style="1" customWidth="1"/>
    <col min="9212" max="9212" width="20.5" style="1" customWidth="1"/>
    <col min="9213" max="9213" width="5.75" style="1" customWidth="1"/>
    <col min="9214" max="9214" width="14.125" style="1" customWidth="1"/>
    <col min="9215" max="9215" width="12.75" style="1" customWidth="1"/>
    <col min="9216" max="9216" width="11.625" style="1" customWidth="1"/>
    <col min="9217" max="9218" width="7.75" style="1" customWidth="1"/>
    <col min="9219" max="9219" width="9.75" style="1" customWidth="1"/>
    <col min="9220" max="9220" width="5.75" style="1" customWidth="1"/>
    <col min="9221" max="9221" width="9.75" style="1" customWidth="1"/>
    <col min="9222" max="9222" width="5.75" style="1" customWidth="1"/>
    <col min="9223" max="9223" width="9.75" style="1" customWidth="1"/>
    <col min="9224" max="9224" width="5.75" style="1" customWidth="1"/>
    <col min="9225" max="9462" width="9" style="1"/>
    <col min="9463" max="9463" width="26.125" style="1" customWidth="1"/>
    <col min="9464" max="9464" width="9.75" style="1" customWidth="1"/>
    <col min="9465" max="9465" width="13" style="1" customWidth="1"/>
    <col min="9466" max="9466" width="25.625" style="1" customWidth="1"/>
    <col min="9467" max="9467" width="8.125" style="1" customWidth="1"/>
    <col min="9468" max="9468" width="20.5" style="1" customWidth="1"/>
    <col min="9469" max="9469" width="5.75" style="1" customWidth="1"/>
    <col min="9470" max="9470" width="14.125" style="1" customWidth="1"/>
    <col min="9471" max="9471" width="12.75" style="1" customWidth="1"/>
    <col min="9472" max="9472" width="11.625" style="1" customWidth="1"/>
    <col min="9473" max="9474" width="7.75" style="1" customWidth="1"/>
    <col min="9475" max="9475" width="9.75" style="1" customWidth="1"/>
    <col min="9476" max="9476" width="5.75" style="1" customWidth="1"/>
    <col min="9477" max="9477" width="9.75" style="1" customWidth="1"/>
    <col min="9478" max="9478" width="5.75" style="1" customWidth="1"/>
    <col min="9479" max="9479" width="9.75" style="1" customWidth="1"/>
    <col min="9480" max="9480" width="5.75" style="1" customWidth="1"/>
    <col min="9481" max="9718" width="9" style="1"/>
    <col min="9719" max="9719" width="26.125" style="1" customWidth="1"/>
    <col min="9720" max="9720" width="9.75" style="1" customWidth="1"/>
    <col min="9721" max="9721" width="13" style="1" customWidth="1"/>
    <col min="9722" max="9722" width="25.625" style="1" customWidth="1"/>
    <col min="9723" max="9723" width="8.125" style="1" customWidth="1"/>
    <col min="9724" max="9724" width="20.5" style="1" customWidth="1"/>
    <col min="9725" max="9725" width="5.75" style="1" customWidth="1"/>
    <col min="9726" max="9726" width="14.125" style="1" customWidth="1"/>
    <col min="9727" max="9727" width="12.75" style="1" customWidth="1"/>
    <col min="9728" max="9728" width="11.625" style="1" customWidth="1"/>
    <col min="9729" max="9730" width="7.75" style="1" customWidth="1"/>
    <col min="9731" max="9731" width="9.75" style="1" customWidth="1"/>
    <col min="9732" max="9732" width="5.75" style="1" customWidth="1"/>
    <col min="9733" max="9733" width="9.75" style="1" customWidth="1"/>
    <col min="9734" max="9734" width="5.75" style="1" customWidth="1"/>
    <col min="9735" max="9735" width="9.75" style="1" customWidth="1"/>
    <col min="9736" max="9736" width="5.75" style="1" customWidth="1"/>
    <col min="9737" max="9974" width="9" style="1"/>
    <col min="9975" max="9975" width="26.125" style="1" customWidth="1"/>
    <col min="9976" max="9976" width="9.75" style="1" customWidth="1"/>
    <col min="9977" max="9977" width="13" style="1" customWidth="1"/>
    <col min="9978" max="9978" width="25.625" style="1" customWidth="1"/>
    <col min="9979" max="9979" width="8.125" style="1" customWidth="1"/>
    <col min="9980" max="9980" width="20.5" style="1" customWidth="1"/>
    <col min="9981" max="9981" width="5.75" style="1" customWidth="1"/>
    <col min="9982" max="9982" width="14.125" style="1" customWidth="1"/>
    <col min="9983" max="9983" width="12.75" style="1" customWidth="1"/>
    <col min="9984" max="9984" width="11.625" style="1" customWidth="1"/>
    <col min="9985" max="9986" width="7.75" style="1" customWidth="1"/>
    <col min="9987" max="9987" width="9.75" style="1" customWidth="1"/>
    <col min="9988" max="9988" width="5.75" style="1" customWidth="1"/>
    <col min="9989" max="9989" width="9.75" style="1" customWidth="1"/>
    <col min="9990" max="9990" width="5.75" style="1" customWidth="1"/>
    <col min="9991" max="9991" width="9.75" style="1" customWidth="1"/>
    <col min="9992" max="9992" width="5.75" style="1" customWidth="1"/>
    <col min="9993" max="10230" width="9" style="1"/>
    <col min="10231" max="10231" width="26.125" style="1" customWidth="1"/>
    <col min="10232" max="10232" width="9.75" style="1" customWidth="1"/>
    <col min="10233" max="10233" width="13" style="1" customWidth="1"/>
    <col min="10234" max="10234" width="25.625" style="1" customWidth="1"/>
    <col min="10235" max="10235" width="8.125" style="1" customWidth="1"/>
    <col min="10236" max="10236" width="20.5" style="1" customWidth="1"/>
    <col min="10237" max="10237" width="5.75" style="1" customWidth="1"/>
    <col min="10238" max="10238" width="14.125" style="1" customWidth="1"/>
    <col min="10239" max="10239" width="12.75" style="1" customWidth="1"/>
    <col min="10240" max="10240" width="11.625" style="1" customWidth="1"/>
    <col min="10241" max="10242" width="7.75" style="1" customWidth="1"/>
    <col min="10243" max="10243" width="9.75" style="1" customWidth="1"/>
    <col min="10244" max="10244" width="5.75" style="1" customWidth="1"/>
    <col min="10245" max="10245" width="9.75" style="1" customWidth="1"/>
    <col min="10246" max="10246" width="5.75" style="1" customWidth="1"/>
    <col min="10247" max="10247" width="9.75" style="1" customWidth="1"/>
    <col min="10248" max="10248" width="5.75" style="1" customWidth="1"/>
    <col min="10249" max="10486" width="9" style="1"/>
    <col min="10487" max="10487" width="26.125" style="1" customWidth="1"/>
    <col min="10488" max="10488" width="9.75" style="1" customWidth="1"/>
    <col min="10489" max="10489" width="13" style="1" customWidth="1"/>
    <col min="10490" max="10490" width="25.625" style="1" customWidth="1"/>
    <col min="10491" max="10491" width="8.125" style="1" customWidth="1"/>
    <col min="10492" max="10492" width="20.5" style="1" customWidth="1"/>
    <col min="10493" max="10493" width="5.75" style="1" customWidth="1"/>
    <col min="10494" max="10494" width="14.125" style="1" customWidth="1"/>
    <col min="10495" max="10495" width="12.75" style="1" customWidth="1"/>
    <col min="10496" max="10496" width="11.625" style="1" customWidth="1"/>
    <col min="10497" max="10498" width="7.75" style="1" customWidth="1"/>
    <col min="10499" max="10499" width="9.75" style="1" customWidth="1"/>
    <col min="10500" max="10500" width="5.75" style="1" customWidth="1"/>
    <col min="10501" max="10501" width="9.75" style="1" customWidth="1"/>
    <col min="10502" max="10502" width="5.75" style="1" customWidth="1"/>
    <col min="10503" max="10503" width="9.75" style="1" customWidth="1"/>
    <col min="10504" max="10504" width="5.75" style="1" customWidth="1"/>
    <col min="10505" max="10742" width="9" style="1"/>
    <col min="10743" max="10743" width="26.125" style="1" customWidth="1"/>
    <col min="10744" max="10744" width="9.75" style="1" customWidth="1"/>
    <col min="10745" max="10745" width="13" style="1" customWidth="1"/>
    <col min="10746" max="10746" width="25.625" style="1" customWidth="1"/>
    <col min="10747" max="10747" width="8.125" style="1" customWidth="1"/>
    <col min="10748" max="10748" width="20.5" style="1" customWidth="1"/>
    <col min="10749" max="10749" width="5.75" style="1" customWidth="1"/>
    <col min="10750" max="10750" width="14.125" style="1" customWidth="1"/>
    <col min="10751" max="10751" width="12.75" style="1" customWidth="1"/>
    <col min="10752" max="10752" width="11.625" style="1" customWidth="1"/>
    <col min="10753" max="10754" width="7.75" style="1" customWidth="1"/>
    <col min="10755" max="10755" width="9.75" style="1" customWidth="1"/>
    <col min="10756" max="10756" width="5.75" style="1" customWidth="1"/>
    <col min="10757" max="10757" width="9.75" style="1" customWidth="1"/>
    <col min="10758" max="10758" width="5.75" style="1" customWidth="1"/>
    <col min="10759" max="10759" width="9.75" style="1" customWidth="1"/>
    <col min="10760" max="10760" width="5.75" style="1" customWidth="1"/>
    <col min="10761" max="10998" width="9" style="1"/>
    <col min="10999" max="10999" width="26.125" style="1" customWidth="1"/>
    <col min="11000" max="11000" width="9.75" style="1" customWidth="1"/>
    <col min="11001" max="11001" width="13" style="1" customWidth="1"/>
    <col min="11002" max="11002" width="25.625" style="1" customWidth="1"/>
    <col min="11003" max="11003" width="8.125" style="1" customWidth="1"/>
    <col min="11004" max="11004" width="20.5" style="1" customWidth="1"/>
    <col min="11005" max="11005" width="5.75" style="1" customWidth="1"/>
    <col min="11006" max="11006" width="14.125" style="1" customWidth="1"/>
    <col min="11007" max="11007" width="12.75" style="1" customWidth="1"/>
    <col min="11008" max="11008" width="11.625" style="1" customWidth="1"/>
    <col min="11009" max="11010" width="7.75" style="1" customWidth="1"/>
    <col min="11011" max="11011" width="9.75" style="1" customWidth="1"/>
    <col min="11012" max="11012" width="5.75" style="1" customWidth="1"/>
    <col min="11013" max="11013" width="9.75" style="1" customWidth="1"/>
    <col min="11014" max="11014" width="5.75" style="1" customWidth="1"/>
    <col min="11015" max="11015" width="9.75" style="1" customWidth="1"/>
    <col min="11016" max="11016" width="5.75" style="1" customWidth="1"/>
    <col min="11017" max="11254" width="9" style="1"/>
    <col min="11255" max="11255" width="26.125" style="1" customWidth="1"/>
    <col min="11256" max="11256" width="9.75" style="1" customWidth="1"/>
    <col min="11257" max="11257" width="13" style="1" customWidth="1"/>
    <col min="11258" max="11258" width="25.625" style="1" customWidth="1"/>
    <col min="11259" max="11259" width="8.125" style="1" customWidth="1"/>
    <col min="11260" max="11260" width="20.5" style="1" customWidth="1"/>
    <col min="11261" max="11261" width="5.75" style="1" customWidth="1"/>
    <col min="11262" max="11262" width="14.125" style="1" customWidth="1"/>
    <col min="11263" max="11263" width="12.75" style="1" customWidth="1"/>
    <col min="11264" max="11264" width="11.625" style="1" customWidth="1"/>
    <col min="11265" max="11266" width="7.75" style="1" customWidth="1"/>
    <col min="11267" max="11267" width="9.75" style="1" customWidth="1"/>
    <col min="11268" max="11268" width="5.75" style="1" customWidth="1"/>
    <col min="11269" max="11269" width="9.75" style="1" customWidth="1"/>
    <col min="11270" max="11270" width="5.75" style="1" customWidth="1"/>
    <col min="11271" max="11271" width="9.75" style="1" customWidth="1"/>
    <col min="11272" max="11272" width="5.75" style="1" customWidth="1"/>
    <col min="11273" max="11510" width="9" style="1"/>
    <col min="11511" max="11511" width="26.125" style="1" customWidth="1"/>
    <col min="11512" max="11512" width="9.75" style="1" customWidth="1"/>
    <col min="11513" max="11513" width="13" style="1" customWidth="1"/>
    <col min="11514" max="11514" width="25.625" style="1" customWidth="1"/>
    <col min="11515" max="11515" width="8.125" style="1" customWidth="1"/>
    <col min="11516" max="11516" width="20.5" style="1" customWidth="1"/>
    <col min="11517" max="11517" width="5.75" style="1" customWidth="1"/>
    <col min="11518" max="11518" width="14.125" style="1" customWidth="1"/>
    <col min="11519" max="11519" width="12.75" style="1" customWidth="1"/>
    <col min="11520" max="11520" width="11.625" style="1" customWidth="1"/>
    <col min="11521" max="11522" width="7.75" style="1" customWidth="1"/>
    <col min="11523" max="11523" width="9.75" style="1" customWidth="1"/>
    <col min="11524" max="11524" width="5.75" style="1" customWidth="1"/>
    <col min="11525" max="11525" width="9.75" style="1" customWidth="1"/>
    <col min="11526" max="11526" width="5.75" style="1" customWidth="1"/>
    <col min="11527" max="11527" width="9.75" style="1" customWidth="1"/>
    <col min="11528" max="11528" width="5.75" style="1" customWidth="1"/>
    <col min="11529" max="11766" width="9" style="1"/>
    <col min="11767" max="11767" width="26.125" style="1" customWidth="1"/>
    <col min="11768" max="11768" width="9.75" style="1" customWidth="1"/>
    <col min="11769" max="11769" width="13" style="1" customWidth="1"/>
    <col min="11770" max="11770" width="25.625" style="1" customWidth="1"/>
    <col min="11771" max="11771" width="8.125" style="1" customWidth="1"/>
    <col min="11772" max="11772" width="20.5" style="1" customWidth="1"/>
    <col min="11773" max="11773" width="5.75" style="1" customWidth="1"/>
    <col min="11774" max="11774" width="14.125" style="1" customWidth="1"/>
    <col min="11775" max="11775" width="12.75" style="1" customWidth="1"/>
    <col min="11776" max="11776" width="11.625" style="1" customWidth="1"/>
    <col min="11777" max="11778" width="7.75" style="1" customWidth="1"/>
    <col min="11779" max="11779" width="9.75" style="1" customWidth="1"/>
    <col min="11780" max="11780" width="5.75" style="1" customWidth="1"/>
    <col min="11781" max="11781" width="9.75" style="1" customWidth="1"/>
    <col min="11782" max="11782" width="5.75" style="1" customWidth="1"/>
    <col min="11783" max="11783" width="9.75" style="1" customWidth="1"/>
    <col min="11784" max="11784" width="5.75" style="1" customWidth="1"/>
    <col min="11785" max="12022" width="9" style="1"/>
    <col min="12023" max="12023" width="26.125" style="1" customWidth="1"/>
    <col min="12024" max="12024" width="9.75" style="1" customWidth="1"/>
    <col min="12025" max="12025" width="13" style="1" customWidth="1"/>
    <col min="12026" max="12026" width="25.625" style="1" customWidth="1"/>
    <col min="12027" max="12027" width="8.125" style="1" customWidth="1"/>
    <col min="12028" max="12028" width="20.5" style="1" customWidth="1"/>
    <col min="12029" max="12029" width="5.75" style="1" customWidth="1"/>
    <col min="12030" max="12030" width="14.125" style="1" customWidth="1"/>
    <col min="12031" max="12031" width="12.75" style="1" customWidth="1"/>
    <col min="12032" max="12032" width="11.625" style="1" customWidth="1"/>
    <col min="12033" max="12034" width="7.75" style="1" customWidth="1"/>
    <col min="12035" max="12035" width="9.75" style="1" customWidth="1"/>
    <col min="12036" max="12036" width="5.75" style="1" customWidth="1"/>
    <col min="12037" max="12037" width="9.75" style="1" customWidth="1"/>
    <col min="12038" max="12038" width="5.75" style="1" customWidth="1"/>
    <col min="12039" max="12039" width="9.75" style="1" customWidth="1"/>
    <col min="12040" max="12040" width="5.75" style="1" customWidth="1"/>
    <col min="12041" max="12278" width="9" style="1"/>
    <col min="12279" max="12279" width="26.125" style="1" customWidth="1"/>
    <col min="12280" max="12280" width="9.75" style="1" customWidth="1"/>
    <col min="12281" max="12281" width="13" style="1" customWidth="1"/>
    <col min="12282" max="12282" width="25.625" style="1" customWidth="1"/>
    <col min="12283" max="12283" width="8.125" style="1" customWidth="1"/>
    <col min="12284" max="12284" width="20.5" style="1" customWidth="1"/>
    <col min="12285" max="12285" width="5.75" style="1" customWidth="1"/>
    <col min="12286" max="12286" width="14.125" style="1" customWidth="1"/>
    <col min="12287" max="12287" width="12.75" style="1" customWidth="1"/>
    <col min="12288" max="12288" width="11.625" style="1" customWidth="1"/>
    <col min="12289" max="12290" width="7.75" style="1" customWidth="1"/>
    <col min="12291" max="12291" width="9.75" style="1" customWidth="1"/>
    <col min="12292" max="12292" width="5.75" style="1" customWidth="1"/>
    <col min="12293" max="12293" width="9.75" style="1" customWidth="1"/>
    <col min="12294" max="12294" width="5.75" style="1" customWidth="1"/>
    <col min="12295" max="12295" width="9.75" style="1" customWidth="1"/>
    <col min="12296" max="12296" width="5.75" style="1" customWidth="1"/>
    <col min="12297" max="12534" width="9" style="1"/>
    <col min="12535" max="12535" width="26.125" style="1" customWidth="1"/>
    <col min="12536" max="12536" width="9.75" style="1" customWidth="1"/>
    <col min="12537" max="12537" width="13" style="1" customWidth="1"/>
    <col min="12538" max="12538" width="25.625" style="1" customWidth="1"/>
    <col min="12539" max="12539" width="8.125" style="1" customWidth="1"/>
    <col min="12540" max="12540" width="20.5" style="1" customWidth="1"/>
    <col min="12541" max="12541" width="5.75" style="1" customWidth="1"/>
    <col min="12542" max="12542" width="14.125" style="1" customWidth="1"/>
    <col min="12543" max="12543" width="12.75" style="1" customWidth="1"/>
    <col min="12544" max="12544" width="11.625" style="1" customWidth="1"/>
    <col min="12545" max="12546" width="7.75" style="1" customWidth="1"/>
    <col min="12547" max="12547" width="9.75" style="1" customWidth="1"/>
    <col min="12548" max="12548" width="5.75" style="1" customWidth="1"/>
    <col min="12549" max="12549" width="9.75" style="1" customWidth="1"/>
    <col min="12550" max="12550" width="5.75" style="1" customWidth="1"/>
    <col min="12551" max="12551" width="9.75" style="1" customWidth="1"/>
    <col min="12552" max="12552" width="5.75" style="1" customWidth="1"/>
    <col min="12553" max="12790" width="9" style="1"/>
    <col min="12791" max="12791" width="26.125" style="1" customWidth="1"/>
    <col min="12792" max="12792" width="9.75" style="1" customWidth="1"/>
    <col min="12793" max="12793" width="13" style="1" customWidth="1"/>
    <col min="12794" max="12794" width="25.625" style="1" customWidth="1"/>
    <col min="12795" max="12795" width="8.125" style="1" customWidth="1"/>
    <col min="12796" max="12796" width="20.5" style="1" customWidth="1"/>
    <col min="12797" max="12797" width="5.75" style="1" customWidth="1"/>
    <col min="12798" max="12798" width="14.125" style="1" customWidth="1"/>
    <col min="12799" max="12799" width="12.75" style="1" customWidth="1"/>
    <col min="12800" max="12800" width="11.625" style="1" customWidth="1"/>
    <col min="12801" max="12802" width="7.75" style="1" customWidth="1"/>
    <col min="12803" max="12803" width="9.75" style="1" customWidth="1"/>
    <col min="12804" max="12804" width="5.75" style="1" customWidth="1"/>
    <col min="12805" max="12805" width="9.75" style="1" customWidth="1"/>
    <col min="12806" max="12806" width="5.75" style="1" customWidth="1"/>
    <col min="12807" max="12807" width="9.75" style="1" customWidth="1"/>
    <col min="12808" max="12808" width="5.75" style="1" customWidth="1"/>
    <col min="12809" max="13046" width="9" style="1"/>
    <col min="13047" max="13047" width="26.125" style="1" customWidth="1"/>
    <col min="13048" max="13048" width="9.75" style="1" customWidth="1"/>
    <col min="13049" max="13049" width="13" style="1" customWidth="1"/>
    <col min="13050" max="13050" width="25.625" style="1" customWidth="1"/>
    <col min="13051" max="13051" width="8.125" style="1" customWidth="1"/>
    <col min="13052" max="13052" width="20.5" style="1" customWidth="1"/>
    <col min="13053" max="13053" width="5.75" style="1" customWidth="1"/>
    <col min="13054" max="13054" width="14.125" style="1" customWidth="1"/>
    <col min="13055" max="13055" width="12.75" style="1" customWidth="1"/>
    <col min="13056" max="13056" width="11.625" style="1" customWidth="1"/>
    <col min="13057" max="13058" width="7.75" style="1" customWidth="1"/>
    <col min="13059" max="13059" width="9.75" style="1" customWidth="1"/>
    <col min="13060" max="13060" width="5.75" style="1" customWidth="1"/>
    <col min="13061" max="13061" width="9.75" style="1" customWidth="1"/>
    <col min="13062" max="13062" width="5.75" style="1" customWidth="1"/>
    <col min="13063" max="13063" width="9.75" style="1" customWidth="1"/>
    <col min="13064" max="13064" width="5.75" style="1" customWidth="1"/>
    <col min="13065" max="13302" width="9" style="1"/>
    <col min="13303" max="13303" width="26.125" style="1" customWidth="1"/>
    <col min="13304" max="13304" width="9.75" style="1" customWidth="1"/>
    <col min="13305" max="13305" width="13" style="1" customWidth="1"/>
    <col min="13306" max="13306" width="25.625" style="1" customWidth="1"/>
    <col min="13307" max="13307" width="8.125" style="1" customWidth="1"/>
    <col min="13308" max="13308" width="20.5" style="1" customWidth="1"/>
    <col min="13309" max="13309" width="5.75" style="1" customWidth="1"/>
    <col min="13310" max="13310" width="14.125" style="1" customWidth="1"/>
    <col min="13311" max="13311" width="12.75" style="1" customWidth="1"/>
    <col min="13312" max="13312" width="11.625" style="1" customWidth="1"/>
    <col min="13313" max="13314" width="7.75" style="1" customWidth="1"/>
    <col min="13315" max="13315" width="9.75" style="1" customWidth="1"/>
    <col min="13316" max="13316" width="5.75" style="1" customWidth="1"/>
    <col min="13317" max="13317" width="9.75" style="1" customWidth="1"/>
    <col min="13318" max="13318" width="5.75" style="1" customWidth="1"/>
    <col min="13319" max="13319" width="9.75" style="1" customWidth="1"/>
    <col min="13320" max="13320" width="5.75" style="1" customWidth="1"/>
    <col min="13321" max="13558" width="9" style="1"/>
    <col min="13559" max="13559" width="26.125" style="1" customWidth="1"/>
    <col min="13560" max="13560" width="9.75" style="1" customWidth="1"/>
    <col min="13561" max="13561" width="13" style="1" customWidth="1"/>
    <col min="13562" max="13562" width="25.625" style="1" customWidth="1"/>
    <col min="13563" max="13563" width="8.125" style="1" customWidth="1"/>
    <col min="13564" max="13564" width="20.5" style="1" customWidth="1"/>
    <col min="13565" max="13565" width="5.75" style="1" customWidth="1"/>
    <col min="13566" max="13566" width="14.125" style="1" customWidth="1"/>
    <col min="13567" max="13567" width="12.75" style="1" customWidth="1"/>
    <col min="13568" max="13568" width="11.625" style="1" customWidth="1"/>
    <col min="13569" max="13570" width="7.75" style="1" customWidth="1"/>
    <col min="13571" max="13571" width="9.75" style="1" customWidth="1"/>
    <col min="13572" max="13572" width="5.75" style="1" customWidth="1"/>
    <col min="13573" max="13573" width="9.75" style="1" customWidth="1"/>
    <col min="13574" max="13574" width="5.75" style="1" customWidth="1"/>
    <col min="13575" max="13575" width="9.75" style="1" customWidth="1"/>
    <col min="13576" max="13576" width="5.75" style="1" customWidth="1"/>
    <col min="13577" max="13814" width="9" style="1"/>
    <col min="13815" max="13815" width="26.125" style="1" customWidth="1"/>
    <col min="13816" max="13816" width="9.75" style="1" customWidth="1"/>
    <col min="13817" max="13817" width="13" style="1" customWidth="1"/>
    <col min="13818" max="13818" width="25.625" style="1" customWidth="1"/>
    <col min="13819" max="13819" width="8.125" style="1" customWidth="1"/>
    <col min="13820" max="13820" width="20.5" style="1" customWidth="1"/>
    <col min="13821" max="13821" width="5.75" style="1" customWidth="1"/>
    <col min="13822" max="13822" width="14.125" style="1" customWidth="1"/>
    <col min="13823" max="13823" width="12.75" style="1" customWidth="1"/>
    <col min="13824" max="13824" width="11.625" style="1" customWidth="1"/>
    <col min="13825" max="13826" width="7.75" style="1" customWidth="1"/>
    <col min="13827" max="13827" width="9.75" style="1" customWidth="1"/>
    <col min="13828" max="13828" width="5.75" style="1" customWidth="1"/>
    <col min="13829" max="13829" width="9.75" style="1" customWidth="1"/>
    <col min="13830" max="13830" width="5.75" style="1" customWidth="1"/>
    <col min="13831" max="13831" width="9.75" style="1" customWidth="1"/>
    <col min="13832" max="13832" width="5.75" style="1" customWidth="1"/>
    <col min="13833" max="14070" width="9" style="1"/>
    <col min="14071" max="14071" width="26.125" style="1" customWidth="1"/>
    <col min="14072" max="14072" width="9.75" style="1" customWidth="1"/>
    <col min="14073" max="14073" width="13" style="1" customWidth="1"/>
    <col min="14074" max="14074" width="25.625" style="1" customWidth="1"/>
    <col min="14075" max="14075" width="8.125" style="1" customWidth="1"/>
    <col min="14076" max="14076" width="20.5" style="1" customWidth="1"/>
    <col min="14077" max="14077" width="5.75" style="1" customWidth="1"/>
    <col min="14078" max="14078" width="14.125" style="1" customWidth="1"/>
    <col min="14079" max="14079" width="12.75" style="1" customWidth="1"/>
    <col min="14080" max="14080" width="11.625" style="1" customWidth="1"/>
    <col min="14081" max="14082" width="7.75" style="1" customWidth="1"/>
    <col min="14083" max="14083" width="9.75" style="1" customWidth="1"/>
    <col min="14084" max="14084" width="5.75" style="1" customWidth="1"/>
    <col min="14085" max="14085" width="9.75" style="1" customWidth="1"/>
    <col min="14086" max="14086" width="5.75" style="1" customWidth="1"/>
    <col min="14087" max="14087" width="9.75" style="1" customWidth="1"/>
    <col min="14088" max="14088" width="5.75" style="1" customWidth="1"/>
    <col min="14089" max="14326" width="9" style="1"/>
    <col min="14327" max="14327" width="26.125" style="1" customWidth="1"/>
    <col min="14328" max="14328" width="9.75" style="1" customWidth="1"/>
    <col min="14329" max="14329" width="13" style="1" customWidth="1"/>
    <col min="14330" max="14330" width="25.625" style="1" customWidth="1"/>
    <col min="14331" max="14331" width="8.125" style="1" customWidth="1"/>
    <col min="14332" max="14332" width="20.5" style="1" customWidth="1"/>
    <col min="14333" max="14333" width="5.75" style="1" customWidth="1"/>
    <col min="14334" max="14334" width="14.125" style="1" customWidth="1"/>
    <col min="14335" max="14335" width="12.75" style="1" customWidth="1"/>
    <col min="14336" max="14336" width="11.625" style="1" customWidth="1"/>
    <col min="14337" max="14338" width="7.75" style="1" customWidth="1"/>
    <col min="14339" max="14339" width="9.75" style="1" customWidth="1"/>
    <col min="14340" max="14340" width="5.75" style="1" customWidth="1"/>
    <col min="14341" max="14341" width="9.75" style="1" customWidth="1"/>
    <col min="14342" max="14342" width="5.75" style="1" customWidth="1"/>
    <col min="14343" max="14343" width="9.75" style="1" customWidth="1"/>
    <col min="14344" max="14344" width="5.75" style="1" customWidth="1"/>
    <col min="14345" max="14582" width="9" style="1"/>
    <col min="14583" max="14583" width="26.125" style="1" customWidth="1"/>
    <col min="14584" max="14584" width="9.75" style="1" customWidth="1"/>
    <col min="14585" max="14585" width="13" style="1" customWidth="1"/>
    <col min="14586" max="14586" width="25.625" style="1" customWidth="1"/>
    <col min="14587" max="14587" width="8.125" style="1" customWidth="1"/>
    <col min="14588" max="14588" width="20.5" style="1" customWidth="1"/>
    <col min="14589" max="14589" width="5.75" style="1" customWidth="1"/>
    <col min="14590" max="14590" width="14.125" style="1" customWidth="1"/>
    <col min="14591" max="14591" width="12.75" style="1" customWidth="1"/>
    <col min="14592" max="14592" width="11.625" style="1" customWidth="1"/>
    <col min="14593" max="14594" width="7.75" style="1" customWidth="1"/>
    <col min="14595" max="14595" width="9.75" style="1" customWidth="1"/>
    <col min="14596" max="14596" width="5.75" style="1" customWidth="1"/>
    <col min="14597" max="14597" width="9.75" style="1" customWidth="1"/>
    <col min="14598" max="14598" width="5.75" style="1" customWidth="1"/>
    <col min="14599" max="14599" width="9.75" style="1" customWidth="1"/>
    <col min="14600" max="14600" width="5.75" style="1" customWidth="1"/>
    <col min="14601" max="14838" width="9" style="1"/>
    <col min="14839" max="14839" width="26.125" style="1" customWidth="1"/>
    <col min="14840" max="14840" width="9.75" style="1" customWidth="1"/>
    <col min="14841" max="14841" width="13" style="1" customWidth="1"/>
    <col min="14842" max="14842" width="25.625" style="1" customWidth="1"/>
    <col min="14843" max="14843" width="8.125" style="1" customWidth="1"/>
    <col min="14844" max="14844" width="20.5" style="1" customWidth="1"/>
    <col min="14845" max="14845" width="5.75" style="1" customWidth="1"/>
    <col min="14846" max="14846" width="14.125" style="1" customWidth="1"/>
    <col min="14847" max="14847" width="12.75" style="1" customWidth="1"/>
    <col min="14848" max="14848" width="11.625" style="1" customWidth="1"/>
    <col min="14849" max="14850" width="7.75" style="1" customWidth="1"/>
    <col min="14851" max="14851" width="9.75" style="1" customWidth="1"/>
    <col min="14852" max="14852" width="5.75" style="1" customWidth="1"/>
    <col min="14853" max="14853" width="9.75" style="1" customWidth="1"/>
    <col min="14854" max="14854" width="5.75" style="1" customWidth="1"/>
    <col min="14855" max="14855" width="9.75" style="1" customWidth="1"/>
    <col min="14856" max="14856" width="5.75" style="1" customWidth="1"/>
    <col min="14857" max="15094" width="9" style="1"/>
    <col min="15095" max="15095" width="26.125" style="1" customWidth="1"/>
    <col min="15096" max="15096" width="9.75" style="1" customWidth="1"/>
    <col min="15097" max="15097" width="13" style="1" customWidth="1"/>
    <col min="15098" max="15098" width="25.625" style="1" customWidth="1"/>
    <col min="15099" max="15099" width="8.125" style="1" customWidth="1"/>
    <col min="15100" max="15100" width="20.5" style="1" customWidth="1"/>
    <col min="15101" max="15101" width="5.75" style="1" customWidth="1"/>
    <col min="15102" max="15102" width="14.125" style="1" customWidth="1"/>
    <col min="15103" max="15103" width="12.75" style="1" customWidth="1"/>
    <col min="15104" max="15104" width="11.625" style="1" customWidth="1"/>
    <col min="15105" max="15106" width="7.75" style="1" customWidth="1"/>
    <col min="15107" max="15107" width="9.75" style="1" customWidth="1"/>
    <col min="15108" max="15108" width="5.75" style="1" customWidth="1"/>
    <col min="15109" max="15109" width="9.75" style="1" customWidth="1"/>
    <col min="15110" max="15110" width="5.75" style="1" customWidth="1"/>
    <col min="15111" max="15111" width="9.75" style="1" customWidth="1"/>
    <col min="15112" max="15112" width="5.75" style="1" customWidth="1"/>
    <col min="15113" max="15350" width="9" style="1"/>
    <col min="15351" max="15351" width="26.125" style="1" customWidth="1"/>
    <col min="15352" max="15352" width="9.75" style="1" customWidth="1"/>
    <col min="15353" max="15353" width="13" style="1" customWidth="1"/>
    <col min="15354" max="15354" width="25.625" style="1" customWidth="1"/>
    <col min="15355" max="15355" width="8.125" style="1" customWidth="1"/>
    <col min="15356" max="15356" width="20.5" style="1" customWidth="1"/>
    <col min="15357" max="15357" width="5.75" style="1" customWidth="1"/>
    <col min="15358" max="15358" width="14.125" style="1" customWidth="1"/>
    <col min="15359" max="15359" width="12.75" style="1" customWidth="1"/>
    <col min="15360" max="15360" width="11.625" style="1" customWidth="1"/>
    <col min="15361" max="15362" width="7.75" style="1" customWidth="1"/>
    <col min="15363" max="15363" width="9.75" style="1" customWidth="1"/>
    <col min="15364" max="15364" width="5.75" style="1" customWidth="1"/>
    <col min="15365" max="15365" width="9.75" style="1" customWidth="1"/>
    <col min="15366" max="15366" width="5.75" style="1" customWidth="1"/>
    <col min="15367" max="15367" width="9.75" style="1" customWidth="1"/>
    <col min="15368" max="15368" width="5.75" style="1" customWidth="1"/>
    <col min="15369" max="15606" width="9" style="1"/>
    <col min="15607" max="15607" width="26.125" style="1" customWidth="1"/>
    <col min="15608" max="15608" width="9.75" style="1" customWidth="1"/>
    <col min="15609" max="15609" width="13" style="1" customWidth="1"/>
    <col min="15610" max="15610" width="25.625" style="1" customWidth="1"/>
    <col min="15611" max="15611" width="8.125" style="1" customWidth="1"/>
    <col min="15612" max="15612" width="20.5" style="1" customWidth="1"/>
    <col min="15613" max="15613" width="5.75" style="1" customWidth="1"/>
    <col min="15614" max="15614" width="14.125" style="1" customWidth="1"/>
    <col min="15615" max="15615" width="12.75" style="1" customWidth="1"/>
    <col min="15616" max="15616" width="11.625" style="1" customWidth="1"/>
    <col min="15617" max="15618" width="7.75" style="1" customWidth="1"/>
    <col min="15619" max="15619" width="9.75" style="1" customWidth="1"/>
    <col min="15620" max="15620" width="5.75" style="1" customWidth="1"/>
    <col min="15621" max="15621" width="9.75" style="1" customWidth="1"/>
    <col min="15622" max="15622" width="5.75" style="1" customWidth="1"/>
    <col min="15623" max="15623" width="9.75" style="1" customWidth="1"/>
    <col min="15624" max="15624" width="5.75" style="1" customWidth="1"/>
    <col min="15625" max="15862" width="9" style="1"/>
    <col min="15863" max="15863" width="26.125" style="1" customWidth="1"/>
    <col min="15864" max="15864" width="9.75" style="1" customWidth="1"/>
    <col min="15865" max="15865" width="13" style="1" customWidth="1"/>
    <col min="15866" max="15866" width="25.625" style="1" customWidth="1"/>
    <col min="15867" max="15867" width="8.125" style="1" customWidth="1"/>
    <col min="15868" max="15868" width="20.5" style="1" customWidth="1"/>
    <col min="15869" max="15869" width="5.75" style="1" customWidth="1"/>
    <col min="15870" max="15870" width="14.125" style="1" customWidth="1"/>
    <col min="15871" max="15871" width="12.75" style="1" customWidth="1"/>
    <col min="15872" max="15872" width="11.625" style="1" customWidth="1"/>
    <col min="15873" max="15874" width="7.75" style="1" customWidth="1"/>
    <col min="15875" max="15875" width="9.75" style="1" customWidth="1"/>
    <col min="15876" max="15876" width="5.75" style="1" customWidth="1"/>
    <col min="15877" max="15877" width="9.75" style="1" customWidth="1"/>
    <col min="15878" max="15878" width="5.75" style="1" customWidth="1"/>
    <col min="15879" max="15879" width="9.75" style="1" customWidth="1"/>
    <col min="15880" max="15880" width="5.75" style="1" customWidth="1"/>
    <col min="15881" max="16118" width="9" style="1"/>
    <col min="16119" max="16119" width="26.125" style="1" customWidth="1"/>
    <col min="16120" max="16120" width="9.75" style="1" customWidth="1"/>
    <col min="16121" max="16121" width="13" style="1" customWidth="1"/>
    <col min="16122" max="16122" width="25.625" style="1" customWidth="1"/>
    <col min="16123" max="16123" width="8.125" style="1" customWidth="1"/>
    <col min="16124" max="16124" width="20.5" style="1" customWidth="1"/>
    <col min="16125" max="16125" width="5.75" style="1" customWidth="1"/>
    <col min="16126" max="16126" width="14.125" style="1" customWidth="1"/>
    <col min="16127" max="16127" width="12.75" style="1" customWidth="1"/>
    <col min="16128" max="16128" width="11.625" style="1" customWidth="1"/>
    <col min="16129" max="16130" width="7.75" style="1" customWidth="1"/>
    <col min="16131" max="16131" width="9.75" style="1" customWidth="1"/>
    <col min="16132" max="16132" width="5.75" style="1" customWidth="1"/>
    <col min="16133" max="16133" width="9.75" style="1" customWidth="1"/>
    <col min="16134" max="16134" width="5.75" style="1" customWidth="1"/>
    <col min="16135" max="16135" width="9.75" style="1" customWidth="1"/>
    <col min="16136" max="16136" width="5.75" style="1" customWidth="1"/>
    <col min="16137" max="16384" width="9" style="1"/>
  </cols>
  <sheetData>
    <row r="1" customHeight="1" spans="1:8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4</v>
      </c>
      <c r="H1" s="3" t="s">
        <v>6</v>
      </c>
    </row>
    <row r="2" customHeight="1" spans="1:8">
      <c r="A2" s="4" t="str">
        <f t="shared" ref="A2:A65" si="0">"2023001"</f>
        <v>2023001</v>
      </c>
      <c r="B2" s="4" t="str">
        <f>"18155428141"</f>
        <v>18155428141</v>
      </c>
      <c r="C2" s="4" t="s">
        <v>7</v>
      </c>
      <c r="D2" s="5">
        <v>77.15</v>
      </c>
      <c r="E2" s="5" t="s">
        <v>8</v>
      </c>
      <c r="F2" s="5">
        <v>64.7</v>
      </c>
      <c r="G2" s="5" t="s">
        <v>8</v>
      </c>
      <c r="H2" s="5">
        <v>70.93</v>
      </c>
    </row>
    <row r="3" customHeight="1" spans="1:8">
      <c r="A3" s="4" t="str">
        <f t="shared" si="0"/>
        <v>2023001</v>
      </c>
      <c r="B3" s="4" t="str">
        <f>"19955455564"</f>
        <v>19955455564</v>
      </c>
      <c r="C3" s="4" t="s">
        <v>9</v>
      </c>
      <c r="D3" s="5">
        <v>67.57</v>
      </c>
      <c r="E3" s="5" t="s">
        <v>8</v>
      </c>
      <c r="F3" s="5">
        <v>73</v>
      </c>
      <c r="G3" s="5" t="s">
        <v>8</v>
      </c>
      <c r="H3" s="5">
        <v>70.29</v>
      </c>
    </row>
    <row r="4" customHeight="1" spans="1:8">
      <c r="A4" s="4" t="str">
        <f t="shared" si="0"/>
        <v>2023001</v>
      </c>
      <c r="B4" s="4" t="str">
        <f>"19855461915"</f>
        <v>19855461915</v>
      </c>
      <c r="C4" s="4" t="s">
        <v>10</v>
      </c>
      <c r="D4" s="5">
        <v>65.36</v>
      </c>
      <c r="E4" s="5" t="s">
        <v>8</v>
      </c>
      <c r="F4" s="5">
        <v>72.8</v>
      </c>
      <c r="G4" s="5" t="s">
        <v>8</v>
      </c>
      <c r="H4" s="5">
        <v>69.08</v>
      </c>
    </row>
    <row r="5" customHeight="1" spans="1:8">
      <c r="A5" s="4" t="str">
        <f t="shared" si="0"/>
        <v>2023001</v>
      </c>
      <c r="B5" s="4" t="str">
        <f>"18550630764"</f>
        <v>18550630764</v>
      </c>
      <c r="C5" s="4" t="s">
        <v>11</v>
      </c>
      <c r="D5" s="5">
        <v>70.41</v>
      </c>
      <c r="E5" s="5" t="s">
        <v>8</v>
      </c>
      <c r="F5" s="5">
        <v>66.6</v>
      </c>
      <c r="G5" s="5" t="s">
        <v>8</v>
      </c>
      <c r="H5" s="5">
        <v>68.51</v>
      </c>
    </row>
    <row r="6" customHeight="1" spans="1:8">
      <c r="A6" s="4" t="str">
        <f t="shared" si="0"/>
        <v>2023001</v>
      </c>
      <c r="B6" s="4" t="str">
        <f>"17693363016"</f>
        <v>17693363016</v>
      </c>
      <c r="C6" s="4" t="s">
        <v>12</v>
      </c>
      <c r="D6" s="5">
        <v>68.93</v>
      </c>
      <c r="E6" s="5" t="s">
        <v>8</v>
      </c>
      <c r="F6" s="5">
        <v>67.6</v>
      </c>
      <c r="G6" s="5" t="s">
        <v>8</v>
      </c>
      <c r="H6" s="5">
        <v>68.27</v>
      </c>
    </row>
    <row r="7" customHeight="1" spans="1:8">
      <c r="A7" s="4" t="str">
        <f t="shared" si="0"/>
        <v>2023001</v>
      </c>
      <c r="B7" s="4" t="str">
        <f>"17762307127"</f>
        <v>17762307127</v>
      </c>
      <c r="C7" s="4" t="s">
        <v>13</v>
      </c>
      <c r="D7" s="5">
        <v>66.24</v>
      </c>
      <c r="E7" s="5" t="s">
        <v>8</v>
      </c>
      <c r="F7" s="5">
        <v>65.9</v>
      </c>
      <c r="G7" s="5" t="s">
        <v>8</v>
      </c>
      <c r="H7" s="5">
        <v>66.07</v>
      </c>
    </row>
    <row r="8" customHeight="1" spans="1:8">
      <c r="A8" s="4" t="str">
        <f t="shared" si="0"/>
        <v>2023001</v>
      </c>
      <c r="B8" s="4" t="str">
        <f>"18155486536"</f>
        <v>18155486536</v>
      </c>
      <c r="C8" s="4" t="s">
        <v>14</v>
      </c>
      <c r="D8" s="5">
        <v>61.44</v>
      </c>
      <c r="E8" s="5" t="s">
        <v>8</v>
      </c>
      <c r="F8" s="5">
        <v>69.5</v>
      </c>
      <c r="G8" s="5" t="s">
        <v>8</v>
      </c>
      <c r="H8" s="5">
        <v>65.47</v>
      </c>
    </row>
    <row r="9" customHeight="1" spans="1:8">
      <c r="A9" s="4" t="str">
        <f t="shared" si="0"/>
        <v>2023001</v>
      </c>
      <c r="B9" s="4" t="str">
        <f>"17355493987"</f>
        <v>17355493987</v>
      </c>
      <c r="C9" s="4" t="s">
        <v>15</v>
      </c>
      <c r="D9" s="5">
        <v>67.27</v>
      </c>
      <c r="E9" s="5" t="s">
        <v>8</v>
      </c>
      <c r="F9" s="5">
        <v>62.7</v>
      </c>
      <c r="G9" s="5" t="s">
        <v>8</v>
      </c>
      <c r="H9" s="5">
        <v>64.99</v>
      </c>
    </row>
    <row r="10" customHeight="1" spans="1:8">
      <c r="A10" s="4" t="str">
        <f t="shared" si="0"/>
        <v>2023001</v>
      </c>
      <c r="B10" s="4" t="str">
        <f>"18755473655"</f>
        <v>18755473655</v>
      </c>
      <c r="C10" s="4" t="s">
        <v>16</v>
      </c>
      <c r="D10" s="5">
        <v>62.76</v>
      </c>
      <c r="E10" s="5" t="s">
        <v>8</v>
      </c>
      <c r="F10" s="5">
        <v>67</v>
      </c>
      <c r="G10" s="5" t="s">
        <v>8</v>
      </c>
      <c r="H10" s="5">
        <v>64.88</v>
      </c>
    </row>
    <row r="11" customHeight="1" spans="1:8">
      <c r="A11" s="4" t="str">
        <f t="shared" si="0"/>
        <v>2023001</v>
      </c>
      <c r="B11" s="4" t="str">
        <f>"15256719555"</f>
        <v>15256719555</v>
      </c>
      <c r="C11" s="4" t="s">
        <v>17</v>
      </c>
      <c r="D11" s="5">
        <v>59.24</v>
      </c>
      <c r="E11" s="5" t="s">
        <v>8</v>
      </c>
      <c r="F11" s="5">
        <v>69.6</v>
      </c>
      <c r="G11" s="5" t="s">
        <v>8</v>
      </c>
      <c r="H11" s="5">
        <v>64.42</v>
      </c>
    </row>
    <row r="12" customHeight="1" spans="1:8">
      <c r="A12" s="4" t="str">
        <f t="shared" si="0"/>
        <v>2023001</v>
      </c>
      <c r="B12" s="4" t="str">
        <f>"17755452225"</f>
        <v>17755452225</v>
      </c>
      <c r="C12" s="4" t="s">
        <v>18</v>
      </c>
      <c r="D12" s="5">
        <v>70.12</v>
      </c>
      <c r="E12" s="5" t="s">
        <v>8</v>
      </c>
      <c r="F12" s="5">
        <v>58.4</v>
      </c>
      <c r="G12" s="5" t="s">
        <v>8</v>
      </c>
      <c r="H12" s="5">
        <v>64.26</v>
      </c>
    </row>
    <row r="13" customHeight="1" spans="1:8">
      <c r="A13" s="4" t="str">
        <f t="shared" si="0"/>
        <v>2023001</v>
      </c>
      <c r="B13" s="4" t="str">
        <f>"17709374520"</f>
        <v>17709374520</v>
      </c>
      <c r="C13" s="4" t="s">
        <v>19</v>
      </c>
      <c r="D13" s="5">
        <v>65.16</v>
      </c>
      <c r="E13" s="5" t="s">
        <v>8</v>
      </c>
      <c r="F13" s="5">
        <v>62.7</v>
      </c>
      <c r="G13" s="5" t="s">
        <v>8</v>
      </c>
      <c r="H13" s="5">
        <v>63.93</v>
      </c>
    </row>
    <row r="14" customHeight="1" spans="1:8">
      <c r="A14" s="4" t="str">
        <f t="shared" si="0"/>
        <v>2023001</v>
      </c>
      <c r="B14" s="4" t="str">
        <f>"15955941412"</f>
        <v>15955941412</v>
      </c>
      <c r="C14" s="4" t="s">
        <v>20</v>
      </c>
      <c r="D14" s="5">
        <v>62.31</v>
      </c>
      <c r="E14" s="5" t="s">
        <v>8</v>
      </c>
      <c r="F14" s="5">
        <v>65.3</v>
      </c>
      <c r="G14" s="5" t="s">
        <v>8</v>
      </c>
      <c r="H14" s="5">
        <v>63.81</v>
      </c>
    </row>
    <row r="15" customHeight="1" spans="1:8">
      <c r="A15" s="4" t="str">
        <f t="shared" si="0"/>
        <v>2023001</v>
      </c>
      <c r="B15" s="4" t="str">
        <f>"18109641932"</f>
        <v>18109641932</v>
      </c>
      <c r="C15" s="4" t="s">
        <v>21</v>
      </c>
      <c r="D15" s="5">
        <v>64.07</v>
      </c>
      <c r="E15" s="5" t="s">
        <v>8</v>
      </c>
      <c r="F15" s="5">
        <v>63.1</v>
      </c>
      <c r="G15" s="5" t="s">
        <v>8</v>
      </c>
      <c r="H15" s="5">
        <v>63.59</v>
      </c>
    </row>
    <row r="16" customHeight="1" spans="1:8">
      <c r="A16" s="4" t="str">
        <f t="shared" si="0"/>
        <v>2023001</v>
      </c>
      <c r="B16" s="4" t="str">
        <f>"17768124653"</f>
        <v>17768124653</v>
      </c>
      <c r="C16" s="4" t="s">
        <v>22</v>
      </c>
      <c r="D16" s="5">
        <v>69.38</v>
      </c>
      <c r="E16" s="5" t="s">
        <v>8</v>
      </c>
      <c r="F16" s="5">
        <v>57.3</v>
      </c>
      <c r="G16" s="5" t="s">
        <v>8</v>
      </c>
      <c r="H16" s="5">
        <v>63.34</v>
      </c>
    </row>
    <row r="17" customHeight="1" spans="1:8">
      <c r="A17" s="4" t="str">
        <f t="shared" si="0"/>
        <v>2023001</v>
      </c>
      <c r="B17" s="4" t="str">
        <f>"18355492707"</f>
        <v>18355492707</v>
      </c>
      <c r="C17" s="4" t="s">
        <v>23</v>
      </c>
      <c r="D17" s="5">
        <v>64.63</v>
      </c>
      <c r="E17" s="5" t="s">
        <v>8</v>
      </c>
      <c r="F17" s="5">
        <v>61.7</v>
      </c>
      <c r="G17" s="5" t="s">
        <v>8</v>
      </c>
      <c r="H17" s="5">
        <v>63.17</v>
      </c>
    </row>
    <row r="18" customHeight="1" spans="1:8">
      <c r="A18" s="4" t="str">
        <f t="shared" si="0"/>
        <v>2023001</v>
      </c>
      <c r="B18" s="4" t="str">
        <f>"18655406063"</f>
        <v>18655406063</v>
      </c>
      <c r="C18" s="4" t="s">
        <v>24</v>
      </c>
      <c r="D18" s="5">
        <v>61.05</v>
      </c>
      <c r="E18" s="5" t="s">
        <v>8</v>
      </c>
      <c r="F18" s="5">
        <v>65.2</v>
      </c>
      <c r="G18" s="5" t="s">
        <v>8</v>
      </c>
      <c r="H18" s="5">
        <v>63.13</v>
      </c>
    </row>
    <row r="19" customHeight="1" spans="1:8">
      <c r="A19" s="4" t="str">
        <f t="shared" si="0"/>
        <v>2023001</v>
      </c>
      <c r="B19" s="4" t="str">
        <f>"17605546346"</f>
        <v>17605546346</v>
      </c>
      <c r="C19" s="4" t="s">
        <v>25</v>
      </c>
      <c r="D19" s="5">
        <v>62.04</v>
      </c>
      <c r="E19" s="5" t="s">
        <v>8</v>
      </c>
      <c r="F19" s="5">
        <v>64.1</v>
      </c>
      <c r="G19" s="5" t="s">
        <v>8</v>
      </c>
      <c r="H19" s="5">
        <v>63.07</v>
      </c>
    </row>
    <row r="20" customHeight="1" spans="1:8">
      <c r="A20" s="4" t="str">
        <f t="shared" si="0"/>
        <v>2023001</v>
      </c>
      <c r="B20" s="4" t="str">
        <f>"18355109272"</f>
        <v>18355109272</v>
      </c>
      <c r="C20" s="4" t="s">
        <v>26</v>
      </c>
      <c r="D20" s="5">
        <v>61.21</v>
      </c>
      <c r="E20" s="5" t="s">
        <v>8</v>
      </c>
      <c r="F20" s="5">
        <v>64.8</v>
      </c>
      <c r="G20" s="5" t="s">
        <v>8</v>
      </c>
      <c r="H20" s="5">
        <v>63.01</v>
      </c>
    </row>
    <row r="21" customHeight="1" spans="1:8">
      <c r="A21" s="4" t="str">
        <f t="shared" si="0"/>
        <v>2023001</v>
      </c>
      <c r="B21" s="4" t="str">
        <f>"17260430016"</f>
        <v>17260430016</v>
      </c>
      <c r="C21" s="4" t="s">
        <v>27</v>
      </c>
      <c r="D21" s="5">
        <v>62.79</v>
      </c>
      <c r="E21" s="5" t="s">
        <v>8</v>
      </c>
      <c r="F21" s="5">
        <v>62.5</v>
      </c>
      <c r="G21" s="5" t="s">
        <v>8</v>
      </c>
      <c r="H21" s="5">
        <v>62.65</v>
      </c>
    </row>
    <row r="22" customHeight="1" spans="1:8">
      <c r="A22" s="4" t="str">
        <f t="shared" si="0"/>
        <v>2023001</v>
      </c>
      <c r="B22" s="4" t="str">
        <f>"18063000777"</f>
        <v>18063000777</v>
      </c>
      <c r="C22" s="4" t="s">
        <v>28</v>
      </c>
      <c r="D22" s="5">
        <v>62.46</v>
      </c>
      <c r="E22" s="5" t="s">
        <v>8</v>
      </c>
      <c r="F22" s="5">
        <v>62.8</v>
      </c>
      <c r="G22" s="5" t="s">
        <v>8</v>
      </c>
      <c r="H22" s="5">
        <v>62.63</v>
      </c>
    </row>
    <row r="23" customHeight="1" spans="1:8">
      <c r="A23" s="4" t="str">
        <f t="shared" si="0"/>
        <v>2023001</v>
      </c>
      <c r="B23" s="4" t="str">
        <f>"13635545308"</f>
        <v>13635545308</v>
      </c>
      <c r="C23" s="4" t="s">
        <v>29</v>
      </c>
      <c r="D23" s="5">
        <v>65.65</v>
      </c>
      <c r="E23" s="5" t="s">
        <v>8</v>
      </c>
      <c r="F23" s="5">
        <v>59.3</v>
      </c>
      <c r="G23" s="5" t="s">
        <v>8</v>
      </c>
      <c r="H23" s="5">
        <v>62.48</v>
      </c>
    </row>
    <row r="24" customHeight="1" spans="1:8">
      <c r="A24" s="4" t="str">
        <f t="shared" si="0"/>
        <v>2023001</v>
      </c>
      <c r="B24" s="4" t="str">
        <f>"18855452818"</f>
        <v>18855452818</v>
      </c>
      <c r="C24" s="4" t="s">
        <v>30</v>
      </c>
      <c r="D24" s="5">
        <v>57.88</v>
      </c>
      <c r="E24" s="5" t="s">
        <v>8</v>
      </c>
      <c r="F24" s="5">
        <v>65.4</v>
      </c>
      <c r="G24" s="5" t="s">
        <v>8</v>
      </c>
      <c r="H24" s="5">
        <v>61.64</v>
      </c>
    </row>
    <row r="25" customHeight="1" spans="1:8">
      <c r="A25" s="4" t="str">
        <f t="shared" si="0"/>
        <v>2023001</v>
      </c>
      <c r="B25" s="4" t="str">
        <f>"13615549708"</f>
        <v>13615549708</v>
      </c>
      <c r="C25" s="4" t="s">
        <v>31</v>
      </c>
      <c r="D25" s="5">
        <v>58.14</v>
      </c>
      <c r="E25" s="5" t="s">
        <v>8</v>
      </c>
      <c r="F25" s="5">
        <v>64.9</v>
      </c>
      <c r="G25" s="5" t="s">
        <v>8</v>
      </c>
      <c r="H25" s="5">
        <v>61.52</v>
      </c>
    </row>
    <row r="26" customHeight="1" spans="1:8">
      <c r="A26" s="4" t="str">
        <f t="shared" si="0"/>
        <v>2023001</v>
      </c>
      <c r="B26" s="4" t="str">
        <f>"17853174148"</f>
        <v>17853174148</v>
      </c>
      <c r="C26" s="4" t="s">
        <v>32</v>
      </c>
      <c r="D26" s="5">
        <v>63.02</v>
      </c>
      <c r="E26" s="5" t="s">
        <v>8</v>
      </c>
      <c r="F26" s="5">
        <v>59.9</v>
      </c>
      <c r="G26" s="5" t="s">
        <v>8</v>
      </c>
      <c r="H26" s="5">
        <v>61.46</v>
      </c>
    </row>
    <row r="27" customHeight="1" spans="1:8">
      <c r="A27" s="4" t="str">
        <f t="shared" si="0"/>
        <v>2023001</v>
      </c>
      <c r="B27" s="4" t="str">
        <f>"15956699707"</f>
        <v>15956699707</v>
      </c>
      <c r="C27" s="4" t="s">
        <v>33</v>
      </c>
      <c r="D27" s="5">
        <v>58.98</v>
      </c>
      <c r="E27" s="5" t="s">
        <v>8</v>
      </c>
      <c r="F27" s="5">
        <v>62.9</v>
      </c>
      <c r="G27" s="5" t="s">
        <v>8</v>
      </c>
      <c r="H27" s="5">
        <v>60.94</v>
      </c>
    </row>
    <row r="28" customHeight="1" spans="1:8">
      <c r="A28" s="4" t="str">
        <f t="shared" si="0"/>
        <v>2023001</v>
      </c>
      <c r="B28" s="4" t="str">
        <f>"18055424225"</f>
        <v>18055424225</v>
      </c>
      <c r="C28" s="4" t="s">
        <v>34</v>
      </c>
      <c r="D28" s="5">
        <v>61.5</v>
      </c>
      <c r="E28" s="5" t="s">
        <v>8</v>
      </c>
      <c r="F28" s="5">
        <v>59.9</v>
      </c>
      <c r="G28" s="5" t="s">
        <v>8</v>
      </c>
      <c r="H28" s="5">
        <v>60.7</v>
      </c>
    </row>
    <row r="29" customHeight="1" spans="1:8">
      <c r="A29" s="4" t="str">
        <f t="shared" si="0"/>
        <v>2023001</v>
      </c>
      <c r="B29" s="4" t="str">
        <f>"15755485293"</f>
        <v>15755485293</v>
      </c>
      <c r="C29" s="4" t="s">
        <v>35</v>
      </c>
      <c r="D29" s="5">
        <v>58.82</v>
      </c>
      <c r="E29" s="5" t="s">
        <v>8</v>
      </c>
      <c r="F29" s="5">
        <v>62</v>
      </c>
      <c r="G29" s="5" t="s">
        <v>8</v>
      </c>
      <c r="H29" s="5">
        <v>60.41</v>
      </c>
    </row>
    <row r="30" customHeight="1" spans="1:8">
      <c r="A30" s="4" t="str">
        <f t="shared" si="0"/>
        <v>2023001</v>
      </c>
      <c r="B30" s="4" t="str">
        <f>"15855415730"</f>
        <v>15855415730</v>
      </c>
      <c r="C30" s="4" t="s">
        <v>36</v>
      </c>
      <c r="D30" s="5">
        <v>60.32</v>
      </c>
      <c r="E30" s="5" t="s">
        <v>8</v>
      </c>
      <c r="F30" s="5">
        <v>60.3</v>
      </c>
      <c r="G30" s="5" t="s">
        <v>8</v>
      </c>
      <c r="H30" s="5">
        <v>60.31</v>
      </c>
    </row>
    <row r="31" customHeight="1" spans="1:8">
      <c r="A31" s="4" t="str">
        <f t="shared" si="0"/>
        <v>2023001</v>
      </c>
      <c r="B31" s="4" t="str">
        <f>"18456458216"</f>
        <v>18456458216</v>
      </c>
      <c r="C31" s="4" t="s">
        <v>37</v>
      </c>
      <c r="D31" s="5">
        <v>59.99</v>
      </c>
      <c r="E31" s="5" t="s">
        <v>8</v>
      </c>
      <c r="F31" s="5">
        <v>60.2</v>
      </c>
      <c r="G31" s="5" t="s">
        <v>8</v>
      </c>
      <c r="H31" s="5">
        <v>60.1</v>
      </c>
    </row>
    <row r="32" customHeight="1" spans="1:8">
      <c r="A32" s="4" t="str">
        <f t="shared" si="0"/>
        <v>2023001</v>
      </c>
      <c r="B32" s="4" t="str">
        <f>"17755436685"</f>
        <v>17755436685</v>
      </c>
      <c r="C32" s="4" t="s">
        <v>38</v>
      </c>
      <c r="D32" s="5">
        <v>70.88</v>
      </c>
      <c r="E32" s="5" t="s">
        <v>8</v>
      </c>
      <c r="F32" s="5">
        <v>48.7</v>
      </c>
      <c r="G32" s="5" t="s">
        <v>8</v>
      </c>
      <c r="H32" s="5">
        <v>59.79</v>
      </c>
    </row>
    <row r="33" customHeight="1" spans="1:8">
      <c r="A33" s="4" t="str">
        <f t="shared" si="0"/>
        <v>2023001</v>
      </c>
      <c r="B33" s="4" t="str">
        <f>"18055488209"</f>
        <v>18055488209</v>
      </c>
      <c r="C33" s="4" t="s">
        <v>39</v>
      </c>
      <c r="D33" s="5">
        <v>57.06</v>
      </c>
      <c r="E33" s="5" t="s">
        <v>8</v>
      </c>
      <c r="F33" s="5">
        <v>62.5</v>
      </c>
      <c r="G33" s="5" t="s">
        <v>8</v>
      </c>
      <c r="H33" s="5">
        <v>59.78</v>
      </c>
    </row>
    <row r="34" customHeight="1" spans="1:8">
      <c r="A34" s="4" t="str">
        <f t="shared" si="0"/>
        <v>2023001</v>
      </c>
      <c r="B34" s="4" t="str">
        <f>"15304457242"</f>
        <v>15304457242</v>
      </c>
      <c r="C34" s="4" t="s">
        <v>40</v>
      </c>
      <c r="D34" s="5">
        <v>61.27</v>
      </c>
      <c r="E34" s="5" t="s">
        <v>8</v>
      </c>
      <c r="F34" s="5">
        <v>57.9</v>
      </c>
      <c r="G34" s="5" t="s">
        <v>8</v>
      </c>
      <c r="H34" s="5">
        <v>59.59</v>
      </c>
    </row>
    <row r="35" customHeight="1" spans="1:8">
      <c r="A35" s="4" t="str">
        <f t="shared" si="0"/>
        <v>2023001</v>
      </c>
      <c r="B35" s="4" t="str">
        <f>"13240126293"</f>
        <v>13240126293</v>
      </c>
      <c r="C35" s="4" t="s">
        <v>41</v>
      </c>
      <c r="D35" s="5">
        <v>60.43</v>
      </c>
      <c r="E35" s="5" t="s">
        <v>8</v>
      </c>
      <c r="F35" s="5">
        <v>58.5</v>
      </c>
      <c r="G35" s="5" t="s">
        <v>8</v>
      </c>
      <c r="H35" s="5">
        <v>59.47</v>
      </c>
    </row>
    <row r="36" customHeight="1" spans="1:8">
      <c r="A36" s="4" t="str">
        <f t="shared" si="0"/>
        <v>2023001</v>
      </c>
      <c r="B36" s="4" t="str">
        <f>"15755432018"</f>
        <v>15755432018</v>
      </c>
      <c r="C36" s="4" t="s">
        <v>42</v>
      </c>
      <c r="D36" s="5">
        <v>60.09</v>
      </c>
      <c r="E36" s="5" t="s">
        <v>8</v>
      </c>
      <c r="F36" s="5">
        <v>58.7</v>
      </c>
      <c r="G36" s="5" t="s">
        <v>8</v>
      </c>
      <c r="H36" s="5">
        <v>59.4</v>
      </c>
    </row>
    <row r="37" customHeight="1" spans="1:8">
      <c r="A37" s="4" t="str">
        <f t="shared" si="0"/>
        <v>2023001</v>
      </c>
      <c r="B37" s="4" t="str">
        <f>"19955414749"</f>
        <v>19955414749</v>
      </c>
      <c r="C37" s="4" t="s">
        <v>43</v>
      </c>
      <c r="D37" s="5">
        <v>57.32</v>
      </c>
      <c r="E37" s="5" t="s">
        <v>8</v>
      </c>
      <c r="F37" s="5">
        <v>61</v>
      </c>
      <c r="G37" s="5" t="s">
        <v>8</v>
      </c>
      <c r="H37" s="5">
        <v>59.16</v>
      </c>
    </row>
    <row r="38" customHeight="1" spans="1:8">
      <c r="A38" s="4" t="str">
        <f t="shared" si="0"/>
        <v>2023001</v>
      </c>
      <c r="B38" s="4" t="str">
        <f>"18855419309"</f>
        <v>18855419309</v>
      </c>
      <c r="C38" s="4" t="s">
        <v>44</v>
      </c>
      <c r="D38" s="5">
        <v>51.44</v>
      </c>
      <c r="E38" s="5" t="s">
        <v>8</v>
      </c>
      <c r="F38" s="5">
        <v>66.8</v>
      </c>
      <c r="G38" s="5" t="s">
        <v>8</v>
      </c>
      <c r="H38" s="5">
        <v>59.12</v>
      </c>
    </row>
    <row r="39" customHeight="1" spans="1:8">
      <c r="A39" s="4" t="str">
        <f t="shared" si="0"/>
        <v>2023001</v>
      </c>
      <c r="B39" s="4" t="str">
        <f>"19955461576"</f>
        <v>19955461576</v>
      </c>
      <c r="C39" s="4" t="s">
        <v>45</v>
      </c>
      <c r="D39" s="5">
        <v>61.21</v>
      </c>
      <c r="E39" s="5" t="s">
        <v>8</v>
      </c>
      <c r="F39" s="5">
        <v>56.4</v>
      </c>
      <c r="G39" s="5" t="s">
        <v>8</v>
      </c>
      <c r="H39" s="5">
        <v>58.81</v>
      </c>
    </row>
    <row r="40" customHeight="1" spans="1:8">
      <c r="A40" s="4" t="str">
        <f t="shared" si="0"/>
        <v>2023001</v>
      </c>
      <c r="B40" s="4" t="str">
        <f>"15688537121"</f>
        <v>15688537121</v>
      </c>
      <c r="C40" s="4" t="s">
        <v>46</v>
      </c>
      <c r="D40" s="5">
        <v>54.35</v>
      </c>
      <c r="E40" s="5" t="s">
        <v>8</v>
      </c>
      <c r="F40" s="5">
        <v>63.1</v>
      </c>
      <c r="G40" s="5" t="s">
        <v>8</v>
      </c>
      <c r="H40" s="5">
        <v>58.73</v>
      </c>
    </row>
    <row r="41" customHeight="1" spans="1:8">
      <c r="A41" s="4" t="str">
        <f t="shared" si="0"/>
        <v>2023001</v>
      </c>
      <c r="B41" s="4" t="str">
        <f>"15955149158"</f>
        <v>15955149158</v>
      </c>
      <c r="C41" s="4" t="s">
        <v>47</v>
      </c>
      <c r="D41" s="5">
        <v>56.62</v>
      </c>
      <c r="E41" s="5" t="s">
        <v>8</v>
      </c>
      <c r="F41" s="5">
        <v>59.8</v>
      </c>
      <c r="G41" s="5" t="s">
        <v>8</v>
      </c>
      <c r="H41" s="5">
        <v>58.21</v>
      </c>
    </row>
    <row r="42" customHeight="1" spans="1:8">
      <c r="A42" s="4" t="str">
        <f t="shared" si="0"/>
        <v>2023001</v>
      </c>
      <c r="B42" s="4" t="str">
        <f>"15105547155"</f>
        <v>15105547155</v>
      </c>
      <c r="C42" s="4" t="s">
        <v>48</v>
      </c>
      <c r="D42" s="5">
        <v>63.48</v>
      </c>
      <c r="E42" s="5" t="s">
        <v>8</v>
      </c>
      <c r="F42" s="5">
        <v>52.6</v>
      </c>
      <c r="G42" s="5" t="s">
        <v>8</v>
      </c>
      <c r="H42" s="5">
        <v>58.04</v>
      </c>
    </row>
    <row r="43" customHeight="1" spans="1:8">
      <c r="A43" s="4" t="str">
        <f t="shared" si="0"/>
        <v>2023001</v>
      </c>
      <c r="B43" s="4" t="str">
        <f>"18255443650"</f>
        <v>18255443650</v>
      </c>
      <c r="C43" s="4" t="s">
        <v>49</v>
      </c>
      <c r="D43" s="5">
        <v>56.08</v>
      </c>
      <c r="E43" s="5" t="s">
        <v>8</v>
      </c>
      <c r="F43" s="5">
        <v>59.9</v>
      </c>
      <c r="G43" s="5" t="s">
        <v>8</v>
      </c>
      <c r="H43" s="5">
        <v>57.99</v>
      </c>
    </row>
    <row r="44" customHeight="1" spans="1:8">
      <c r="A44" s="4" t="str">
        <f t="shared" si="0"/>
        <v>2023001</v>
      </c>
      <c r="B44" s="4" t="str">
        <f>"18755454769"</f>
        <v>18755454769</v>
      </c>
      <c r="C44" s="4" t="s">
        <v>50</v>
      </c>
      <c r="D44" s="5">
        <v>57.01</v>
      </c>
      <c r="E44" s="5" t="s">
        <v>8</v>
      </c>
      <c r="F44" s="5">
        <v>58.3</v>
      </c>
      <c r="G44" s="5" t="s">
        <v>8</v>
      </c>
      <c r="H44" s="5">
        <v>57.66</v>
      </c>
    </row>
    <row r="45" customHeight="1" spans="1:8">
      <c r="A45" s="4" t="str">
        <f t="shared" si="0"/>
        <v>2023001</v>
      </c>
      <c r="B45" s="4" t="str">
        <f>"15156639377"</f>
        <v>15156639377</v>
      </c>
      <c r="C45" s="4" t="s">
        <v>51</v>
      </c>
      <c r="D45" s="5">
        <v>55.44</v>
      </c>
      <c r="E45" s="5" t="s">
        <v>8</v>
      </c>
      <c r="F45" s="5">
        <v>59.3</v>
      </c>
      <c r="G45" s="5" t="s">
        <v>8</v>
      </c>
      <c r="H45" s="5">
        <v>57.37</v>
      </c>
    </row>
    <row r="46" customHeight="1" spans="1:8">
      <c r="A46" s="4" t="str">
        <f t="shared" si="0"/>
        <v>2023001</v>
      </c>
      <c r="B46" s="4" t="str">
        <f>"15255595764"</f>
        <v>15255595764</v>
      </c>
      <c r="C46" s="4" t="s">
        <v>52</v>
      </c>
      <c r="D46" s="5">
        <v>55.13</v>
      </c>
      <c r="E46" s="5" t="s">
        <v>8</v>
      </c>
      <c r="F46" s="5">
        <v>59.3</v>
      </c>
      <c r="G46" s="5" t="s">
        <v>8</v>
      </c>
      <c r="H46" s="5">
        <v>57.22</v>
      </c>
    </row>
    <row r="47" customHeight="1" spans="1:8">
      <c r="A47" s="4" t="str">
        <f t="shared" si="0"/>
        <v>2023001</v>
      </c>
      <c r="B47" s="4" t="str">
        <f>"17755496187"</f>
        <v>17755496187</v>
      </c>
      <c r="C47" s="4" t="s">
        <v>53</v>
      </c>
      <c r="D47" s="5">
        <v>56.64</v>
      </c>
      <c r="E47" s="5" t="s">
        <v>8</v>
      </c>
      <c r="F47" s="5">
        <v>57.6</v>
      </c>
      <c r="G47" s="5" t="s">
        <v>8</v>
      </c>
      <c r="H47" s="5">
        <v>57.12</v>
      </c>
    </row>
    <row r="48" customHeight="1" spans="1:8">
      <c r="A48" s="4" t="str">
        <f t="shared" si="0"/>
        <v>2023001</v>
      </c>
      <c r="B48" s="4" t="str">
        <f>"15155428222"</f>
        <v>15155428222</v>
      </c>
      <c r="C48" s="4" t="s">
        <v>54</v>
      </c>
      <c r="D48" s="5">
        <v>52.01</v>
      </c>
      <c r="E48" s="5" t="s">
        <v>8</v>
      </c>
      <c r="F48" s="5">
        <v>62.2</v>
      </c>
      <c r="G48" s="5" t="s">
        <v>8</v>
      </c>
      <c r="H48" s="5">
        <v>57.11</v>
      </c>
    </row>
    <row r="49" customHeight="1" spans="1:8">
      <c r="A49" s="4" t="str">
        <f t="shared" si="0"/>
        <v>2023001</v>
      </c>
      <c r="B49" s="4" t="str">
        <f>"17664016259"</f>
        <v>17664016259</v>
      </c>
      <c r="C49" s="4" t="s">
        <v>55</v>
      </c>
      <c r="D49" s="5">
        <v>61.97</v>
      </c>
      <c r="E49" s="5" t="s">
        <v>8</v>
      </c>
      <c r="F49" s="5">
        <v>52.2</v>
      </c>
      <c r="G49" s="5" t="s">
        <v>8</v>
      </c>
      <c r="H49" s="5">
        <v>57.09</v>
      </c>
    </row>
    <row r="50" customHeight="1" spans="1:8">
      <c r="A50" s="4" t="str">
        <f t="shared" si="0"/>
        <v>2023001</v>
      </c>
      <c r="B50" s="4" t="str">
        <f>"13085540020"</f>
        <v>13085540020</v>
      </c>
      <c r="C50" s="4" t="s">
        <v>56</v>
      </c>
      <c r="D50" s="5">
        <v>53.76</v>
      </c>
      <c r="E50" s="5" t="s">
        <v>8</v>
      </c>
      <c r="F50" s="5">
        <v>60.2</v>
      </c>
      <c r="G50" s="5" t="s">
        <v>8</v>
      </c>
      <c r="H50" s="5">
        <v>56.98</v>
      </c>
    </row>
    <row r="51" customHeight="1" spans="1:8">
      <c r="A51" s="4" t="str">
        <f t="shared" si="0"/>
        <v>2023001</v>
      </c>
      <c r="B51" s="4" t="str">
        <f>"15732138837"</f>
        <v>15732138837</v>
      </c>
      <c r="C51" s="4" t="s">
        <v>57</v>
      </c>
      <c r="D51" s="5">
        <v>54.16</v>
      </c>
      <c r="E51" s="5" t="s">
        <v>8</v>
      </c>
      <c r="F51" s="5">
        <v>59.3</v>
      </c>
      <c r="G51" s="5" t="s">
        <v>8</v>
      </c>
      <c r="H51" s="5">
        <v>56.73</v>
      </c>
    </row>
    <row r="52" customHeight="1" spans="1:8">
      <c r="A52" s="4" t="str">
        <f t="shared" si="0"/>
        <v>2023001</v>
      </c>
      <c r="B52" s="4" t="str">
        <f>"18655420918"</f>
        <v>18655420918</v>
      </c>
      <c r="C52" s="4" t="s">
        <v>58</v>
      </c>
      <c r="D52" s="5">
        <v>59.91</v>
      </c>
      <c r="E52" s="5" t="s">
        <v>8</v>
      </c>
      <c r="F52" s="5">
        <v>53.1</v>
      </c>
      <c r="G52" s="5" t="s">
        <v>8</v>
      </c>
      <c r="H52" s="5">
        <v>56.51</v>
      </c>
    </row>
    <row r="53" customHeight="1" spans="1:8">
      <c r="A53" s="4" t="str">
        <f t="shared" si="0"/>
        <v>2023001</v>
      </c>
      <c r="B53" s="4" t="str">
        <f>"15955492195"</f>
        <v>15955492195</v>
      </c>
      <c r="C53" s="4" t="s">
        <v>59</v>
      </c>
      <c r="D53" s="5">
        <v>62.02</v>
      </c>
      <c r="E53" s="5" t="s">
        <v>8</v>
      </c>
      <c r="F53" s="5">
        <v>50.6</v>
      </c>
      <c r="G53" s="5" t="s">
        <v>8</v>
      </c>
      <c r="H53" s="5">
        <v>56.31</v>
      </c>
    </row>
    <row r="54" customHeight="1" spans="1:8">
      <c r="A54" s="4" t="str">
        <f t="shared" si="0"/>
        <v>2023001</v>
      </c>
      <c r="B54" s="4" t="str">
        <f>"18096439587"</f>
        <v>18096439587</v>
      </c>
      <c r="C54" s="4" t="s">
        <v>60</v>
      </c>
      <c r="D54" s="5">
        <v>50.66</v>
      </c>
      <c r="E54" s="5" t="s">
        <v>8</v>
      </c>
      <c r="F54" s="5">
        <v>61.5</v>
      </c>
      <c r="G54" s="5" t="s">
        <v>8</v>
      </c>
      <c r="H54" s="5">
        <v>56.08</v>
      </c>
    </row>
    <row r="55" customHeight="1" spans="1:8">
      <c r="A55" s="4" t="str">
        <f t="shared" si="0"/>
        <v>2023001</v>
      </c>
      <c r="B55" s="4" t="str">
        <f>"18697533391"</f>
        <v>18697533391</v>
      </c>
      <c r="C55" s="4" t="s">
        <v>61</v>
      </c>
      <c r="D55" s="5">
        <v>55.04</v>
      </c>
      <c r="E55" s="5" t="s">
        <v>8</v>
      </c>
      <c r="F55" s="5">
        <v>56.1</v>
      </c>
      <c r="G55" s="5" t="s">
        <v>8</v>
      </c>
      <c r="H55" s="5">
        <v>55.57</v>
      </c>
    </row>
    <row r="56" customHeight="1" spans="1:8">
      <c r="A56" s="4" t="str">
        <f t="shared" si="0"/>
        <v>2023001</v>
      </c>
      <c r="B56" s="4" t="str">
        <f>"19155415877"</f>
        <v>19155415877</v>
      </c>
      <c r="C56" s="4" t="s">
        <v>62</v>
      </c>
      <c r="D56" s="5">
        <v>58.23</v>
      </c>
      <c r="E56" s="5" t="s">
        <v>8</v>
      </c>
      <c r="F56" s="5">
        <v>52.6</v>
      </c>
      <c r="G56" s="5" t="s">
        <v>8</v>
      </c>
      <c r="H56" s="5">
        <v>55.42</v>
      </c>
    </row>
    <row r="57" customHeight="1" spans="1:8">
      <c r="A57" s="4" t="str">
        <f t="shared" si="0"/>
        <v>2023001</v>
      </c>
      <c r="B57" s="4" t="str">
        <f>"16677215128"</f>
        <v>16677215128</v>
      </c>
      <c r="C57" s="4" t="s">
        <v>63</v>
      </c>
      <c r="D57" s="5">
        <v>57.93</v>
      </c>
      <c r="E57" s="5" t="s">
        <v>8</v>
      </c>
      <c r="F57" s="5">
        <v>52.6</v>
      </c>
      <c r="G57" s="5" t="s">
        <v>8</v>
      </c>
      <c r="H57" s="5">
        <v>55.27</v>
      </c>
    </row>
    <row r="58" customHeight="1" spans="1:8">
      <c r="A58" s="4" t="str">
        <f t="shared" si="0"/>
        <v>2023001</v>
      </c>
      <c r="B58" s="4" t="str">
        <f>"15655429311"</f>
        <v>15655429311</v>
      </c>
      <c r="C58" s="4" t="s">
        <v>64</v>
      </c>
      <c r="D58" s="5">
        <v>52.27</v>
      </c>
      <c r="E58" s="5" t="s">
        <v>8</v>
      </c>
      <c r="F58" s="5">
        <v>58.1</v>
      </c>
      <c r="G58" s="5" t="s">
        <v>8</v>
      </c>
      <c r="H58" s="5">
        <v>55.19</v>
      </c>
    </row>
    <row r="59" customHeight="1" spans="1:8">
      <c r="A59" s="4" t="str">
        <f t="shared" si="0"/>
        <v>2023001</v>
      </c>
      <c r="B59" s="4" t="str">
        <f>"17607080591"</f>
        <v>17607080591</v>
      </c>
      <c r="C59" s="4" t="s">
        <v>65</v>
      </c>
      <c r="D59" s="5">
        <v>51.77</v>
      </c>
      <c r="E59" s="5" t="s">
        <v>8</v>
      </c>
      <c r="F59" s="5">
        <v>58.2</v>
      </c>
      <c r="G59" s="5" t="s">
        <v>8</v>
      </c>
      <c r="H59" s="5">
        <v>54.99</v>
      </c>
    </row>
    <row r="60" customHeight="1" spans="1:8">
      <c r="A60" s="4" t="str">
        <f t="shared" si="0"/>
        <v>2023001</v>
      </c>
      <c r="B60" s="4" t="str">
        <f>"18522187705"</f>
        <v>18522187705</v>
      </c>
      <c r="C60" s="4" t="s">
        <v>66</v>
      </c>
      <c r="D60" s="5">
        <v>60.39</v>
      </c>
      <c r="E60" s="5" t="s">
        <v>8</v>
      </c>
      <c r="F60" s="5">
        <v>49.4</v>
      </c>
      <c r="G60" s="5" t="s">
        <v>8</v>
      </c>
      <c r="H60" s="5">
        <v>54.9</v>
      </c>
    </row>
    <row r="61" customHeight="1" spans="1:8">
      <c r="A61" s="4" t="str">
        <f t="shared" si="0"/>
        <v>2023001</v>
      </c>
      <c r="B61" s="4" t="str">
        <f>"15755426899"</f>
        <v>15755426899</v>
      </c>
      <c r="C61" s="4" t="s">
        <v>67</v>
      </c>
      <c r="D61" s="5">
        <v>59.14</v>
      </c>
      <c r="E61" s="5" t="s">
        <v>8</v>
      </c>
      <c r="F61" s="5">
        <v>48.7</v>
      </c>
      <c r="G61" s="5" t="s">
        <v>8</v>
      </c>
      <c r="H61" s="5">
        <v>53.92</v>
      </c>
    </row>
    <row r="62" customHeight="1" spans="1:8">
      <c r="A62" s="4" t="str">
        <f t="shared" si="0"/>
        <v>2023001</v>
      </c>
      <c r="B62" s="4" t="str">
        <f>"15856686235"</f>
        <v>15856686235</v>
      </c>
      <c r="C62" s="4" t="s">
        <v>68</v>
      </c>
      <c r="D62" s="5">
        <v>56.46</v>
      </c>
      <c r="E62" s="5" t="s">
        <v>8</v>
      </c>
      <c r="F62" s="5">
        <v>51.1</v>
      </c>
      <c r="G62" s="5" t="s">
        <v>8</v>
      </c>
      <c r="H62" s="5">
        <v>53.78</v>
      </c>
    </row>
    <row r="63" customHeight="1" spans="1:8">
      <c r="A63" s="4" t="str">
        <f t="shared" si="0"/>
        <v>2023001</v>
      </c>
      <c r="B63" s="4" t="str">
        <f>"15755455019"</f>
        <v>15755455019</v>
      </c>
      <c r="C63" s="4" t="s">
        <v>69</v>
      </c>
      <c r="D63" s="5">
        <v>49.87</v>
      </c>
      <c r="E63" s="5" t="s">
        <v>8</v>
      </c>
      <c r="F63" s="5">
        <v>57.6</v>
      </c>
      <c r="G63" s="5" t="s">
        <v>8</v>
      </c>
      <c r="H63" s="5">
        <v>53.74</v>
      </c>
    </row>
    <row r="64" customHeight="1" spans="1:8">
      <c r="A64" s="4" t="str">
        <f t="shared" si="0"/>
        <v>2023001</v>
      </c>
      <c r="B64" s="4" t="str">
        <f>"15212667688"</f>
        <v>15212667688</v>
      </c>
      <c r="C64" s="4" t="s">
        <v>70</v>
      </c>
      <c r="D64" s="5">
        <v>57.14</v>
      </c>
      <c r="E64" s="5" t="s">
        <v>8</v>
      </c>
      <c r="F64" s="5">
        <v>50.2</v>
      </c>
      <c r="G64" s="5" t="s">
        <v>8</v>
      </c>
      <c r="H64" s="5">
        <v>53.67</v>
      </c>
    </row>
    <row r="65" customHeight="1" spans="1:8">
      <c r="A65" s="4" t="str">
        <f t="shared" si="0"/>
        <v>2023001</v>
      </c>
      <c r="B65" s="4" t="str">
        <f>"13625544220"</f>
        <v>13625544220</v>
      </c>
      <c r="C65" s="4" t="s">
        <v>71</v>
      </c>
      <c r="D65" s="5">
        <v>49.69</v>
      </c>
      <c r="E65" s="5" t="s">
        <v>8</v>
      </c>
      <c r="F65" s="5">
        <v>57.6</v>
      </c>
      <c r="G65" s="5" t="s">
        <v>8</v>
      </c>
      <c r="H65" s="5">
        <v>53.65</v>
      </c>
    </row>
    <row r="66" customHeight="1" spans="1:8">
      <c r="A66" s="4" t="str">
        <f t="shared" ref="A66:A115" si="1">"2023001"</f>
        <v>2023001</v>
      </c>
      <c r="B66" s="4" t="str">
        <f>"13645541818"</f>
        <v>13645541818</v>
      </c>
      <c r="C66" s="4" t="s">
        <v>72</v>
      </c>
      <c r="D66" s="5">
        <v>56.55</v>
      </c>
      <c r="E66" s="5" t="s">
        <v>8</v>
      </c>
      <c r="F66" s="5">
        <v>50.3</v>
      </c>
      <c r="G66" s="5" t="s">
        <v>8</v>
      </c>
      <c r="H66" s="5">
        <v>53.43</v>
      </c>
    </row>
    <row r="67" customHeight="1" spans="1:8">
      <c r="A67" s="4" t="str">
        <f t="shared" si="1"/>
        <v>2023001</v>
      </c>
      <c r="B67" s="4" t="str">
        <f>"13127701572"</f>
        <v>13127701572</v>
      </c>
      <c r="C67" s="4" t="s">
        <v>73</v>
      </c>
      <c r="D67" s="5">
        <v>59.47</v>
      </c>
      <c r="E67" s="5" t="s">
        <v>8</v>
      </c>
      <c r="F67" s="5">
        <v>47.2</v>
      </c>
      <c r="G67" s="5" t="s">
        <v>8</v>
      </c>
      <c r="H67" s="5">
        <v>53.34</v>
      </c>
    </row>
    <row r="68" customHeight="1" spans="1:8">
      <c r="A68" s="4" t="str">
        <f t="shared" si="1"/>
        <v>2023001</v>
      </c>
      <c r="B68" s="4" t="str">
        <f>"17534991441"</f>
        <v>17534991441</v>
      </c>
      <c r="C68" s="4" t="s">
        <v>74</v>
      </c>
      <c r="D68" s="5">
        <v>58.03</v>
      </c>
      <c r="E68" s="5" t="s">
        <v>8</v>
      </c>
      <c r="F68" s="5">
        <v>47.5</v>
      </c>
      <c r="G68" s="5" t="s">
        <v>8</v>
      </c>
      <c r="H68" s="5">
        <v>52.77</v>
      </c>
    </row>
    <row r="69" customHeight="1" spans="1:8">
      <c r="A69" s="4" t="str">
        <f t="shared" si="1"/>
        <v>2023001</v>
      </c>
      <c r="B69" s="4" t="str">
        <f>"15055920734"</f>
        <v>15055920734</v>
      </c>
      <c r="C69" s="4" t="s">
        <v>75</v>
      </c>
      <c r="D69" s="5">
        <v>46.34</v>
      </c>
      <c r="E69" s="5" t="s">
        <v>8</v>
      </c>
      <c r="F69" s="5">
        <v>58.9</v>
      </c>
      <c r="G69" s="5" t="s">
        <v>8</v>
      </c>
      <c r="H69" s="5">
        <v>52.62</v>
      </c>
    </row>
    <row r="70" customHeight="1" spans="1:8">
      <c r="A70" s="4" t="str">
        <f t="shared" si="1"/>
        <v>2023001</v>
      </c>
      <c r="B70" s="4" t="str">
        <f>"17855451027"</f>
        <v>17855451027</v>
      </c>
      <c r="C70" s="4" t="s">
        <v>76</v>
      </c>
      <c r="D70" s="5">
        <v>53.2</v>
      </c>
      <c r="E70" s="5" t="s">
        <v>8</v>
      </c>
      <c r="F70" s="5">
        <v>51.5</v>
      </c>
      <c r="G70" s="5" t="s">
        <v>8</v>
      </c>
      <c r="H70" s="5">
        <v>52.35</v>
      </c>
    </row>
    <row r="71" customHeight="1" spans="1:8">
      <c r="A71" s="4" t="str">
        <f t="shared" si="1"/>
        <v>2023001</v>
      </c>
      <c r="B71" s="4" t="str">
        <f>"18655424943"</f>
        <v>18655424943</v>
      </c>
      <c r="C71" s="4" t="s">
        <v>77</v>
      </c>
      <c r="D71" s="5">
        <v>49.06</v>
      </c>
      <c r="E71" s="5" t="s">
        <v>8</v>
      </c>
      <c r="F71" s="5">
        <v>53.7</v>
      </c>
      <c r="G71" s="5" t="s">
        <v>8</v>
      </c>
      <c r="H71" s="5">
        <v>51.38</v>
      </c>
    </row>
    <row r="72" customHeight="1" spans="1:8">
      <c r="A72" s="4" t="str">
        <f t="shared" si="1"/>
        <v>2023001</v>
      </c>
      <c r="B72" s="4" t="str">
        <f>"13155475135"</f>
        <v>13155475135</v>
      </c>
      <c r="C72" s="4" t="s">
        <v>78</v>
      </c>
      <c r="D72" s="5">
        <v>53.49</v>
      </c>
      <c r="E72" s="5" t="s">
        <v>8</v>
      </c>
      <c r="F72" s="5">
        <v>49.2</v>
      </c>
      <c r="G72" s="5" t="s">
        <v>8</v>
      </c>
      <c r="H72" s="5">
        <v>51.35</v>
      </c>
    </row>
    <row r="73" customHeight="1" spans="1:8">
      <c r="A73" s="4" t="str">
        <f t="shared" si="1"/>
        <v>2023001</v>
      </c>
      <c r="B73" s="4" t="str">
        <f>"15156622488"</f>
        <v>15156622488</v>
      </c>
      <c r="C73" s="4" t="s">
        <v>79</v>
      </c>
      <c r="D73" s="5">
        <v>58.14</v>
      </c>
      <c r="E73" s="5" t="s">
        <v>8</v>
      </c>
      <c r="F73" s="5">
        <v>43.5</v>
      </c>
      <c r="G73" s="5" t="s">
        <v>8</v>
      </c>
      <c r="H73" s="5">
        <v>50.82</v>
      </c>
    </row>
    <row r="74" customHeight="1" spans="1:8">
      <c r="A74" s="4" t="str">
        <f t="shared" si="1"/>
        <v>2023001</v>
      </c>
      <c r="B74" s="4" t="str">
        <f>"18856902809"</f>
        <v>18856902809</v>
      </c>
      <c r="C74" s="4" t="s">
        <v>80</v>
      </c>
      <c r="D74" s="5">
        <v>51.7</v>
      </c>
      <c r="E74" s="5" t="s">
        <v>8</v>
      </c>
      <c r="F74" s="5">
        <v>49.4</v>
      </c>
      <c r="G74" s="5" t="s">
        <v>8</v>
      </c>
      <c r="H74" s="5">
        <v>50.55</v>
      </c>
    </row>
    <row r="75" customHeight="1" spans="1:8">
      <c r="A75" s="4" t="str">
        <f t="shared" si="1"/>
        <v>2023001</v>
      </c>
      <c r="B75" s="4" t="str">
        <f>"15905547698"</f>
        <v>15905547698</v>
      </c>
      <c r="C75" s="4" t="s">
        <v>81</v>
      </c>
      <c r="D75" s="5">
        <v>46.93</v>
      </c>
      <c r="E75" s="5" t="s">
        <v>8</v>
      </c>
      <c r="F75" s="5">
        <v>53.8</v>
      </c>
      <c r="G75" s="5" t="s">
        <v>8</v>
      </c>
      <c r="H75" s="5">
        <v>50.37</v>
      </c>
    </row>
    <row r="76" customHeight="1" spans="1:8">
      <c r="A76" s="4" t="str">
        <f t="shared" si="1"/>
        <v>2023001</v>
      </c>
      <c r="B76" s="4" t="str">
        <f>"19170883899"</f>
        <v>19170883899</v>
      </c>
      <c r="C76" s="4" t="s">
        <v>82</v>
      </c>
      <c r="D76" s="5">
        <v>57.63</v>
      </c>
      <c r="E76" s="5" t="s">
        <v>8</v>
      </c>
      <c r="F76" s="5">
        <v>42.6</v>
      </c>
      <c r="G76" s="5" t="s">
        <v>8</v>
      </c>
      <c r="H76" s="5">
        <v>50.12</v>
      </c>
    </row>
    <row r="77" customHeight="1" spans="1:8">
      <c r="A77" s="4" t="str">
        <f t="shared" si="1"/>
        <v>2023001</v>
      </c>
      <c r="B77" s="4" t="str">
        <f>"18155461111"</f>
        <v>18155461111</v>
      </c>
      <c r="C77" s="4" t="s">
        <v>83</v>
      </c>
      <c r="D77" s="5">
        <v>46.57</v>
      </c>
      <c r="E77" s="5" t="s">
        <v>8</v>
      </c>
      <c r="F77" s="5">
        <v>52.3</v>
      </c>
      <c r="G77" s="5" t="s">
        <v>8</v>
      </c>
      <c r="H77" s="5">
        <v>49.44</v>
      </c>
    </row>
    <row r="78" customHeight="1" spans="1:8">
      <c r="A78" s="4" t="str">
        <f t="shared" si="1"/>
        <v>2023001</v>
      </c>
      <c r="B78" s="4" t="str">
        <f>"18355426476"</f>
        <v>18355426476</v>
      </c>
      <c r="C78" s="4" t="s">
        <v>84</v>
      </c>
      <c r="D78" s="5">
        <v>53.38</v>
      </c>
      <c r="E78" s="5" t="s">
        <v>8</v>
      </c>
      <c r="F78" s="5">
        <v>45.1</v>
      </c>
      <c r="G78" s="5" t="s">
        <v>8</v>
      </c>
      <c r="H78" s="5">
        <v>49.24</v>
      </c>
    </row>
    <row r="79" customHeight="1" spans="1:8">
      <c r="A79" s="4" t="str">
        <f t="shared" si="1"/>
        <v>2023001</v>
      </c>
      <c r="B79" s="4" t="str">
        <f>"19976161972"</f>
        <v>19976161972</v>
      </c>
      <c r="C79" s="4" t="s">
        <v>85</v>
      </c>
      <c r="D79" s="5">
        <v>46.86</v>
      </c>
      <c r="E79" s="5" t="s">
        <v>8</v>
      </c>
      <c r="F79" s="5">
        <v>50.2</v>
      </c>
      <c r="G79" s="5" t="s">
        <v>8</v>
      </c>
      <c r="H79" s="5">
        <v>48.53</v>
      </c>
    </row>
    <row r="80" customHeight="1" spans="1:8">
      <c r="A80" s="4" t="str">
        <f t="shared" si="1"/>
        <v>2023001</v>
      </c>
      <c r="B80" s="4" t="str">
        <f>"15240146421"</f>
        <v>15240146421</v>
      </c>
      <c r="C80" s="4" t="s">
        <v>86</v>
      </c>
      <c r="D80" s="5">
        <v>49.8</v>
      </c>
      <c r="E80" s="5" t="s">
        <v>8</v>
      </c>
      <c r="F80" s="5">
        <v>47.2</v>
      </c>
      <c r="G80" s="5" t="s">
        <v>8</v>
      </c>
      <c r="H80" s="5">
        <v>48.5</v>
      </c>
    </row>
    <row r="81" customHeight="1" spans="1:8">
      <c r="A81" s="4" t="str">
        <f t="shared" si="1"/>
        <v>2023001</v>
      </c>
      <c r="B81" s="4" t="str">
        <f>"18255403494"</f>
        <v>18255403494</v>
      </c>
      <c r="C81" s="4" t="s">
        <v>87</v>
      </c>
      <c r="D81" s="5">
        <v>43.09</v>
      </c>
      <c r="E81" s="5" t="s">
        <v>8</v>
      </c>
      <c r="F81" s="5">
        <v>53.3</v>
      </c>
      <c r="G81" s="5" t="s">
        <v>8</v>
      </c>
      <c r="H81" s="5">
        <v>48.2</v>
      </c>
    </row>
    <row r="82" customHeight="1" spans="1:8">
      <c r="A82" s="4" t="str">
        <f t="shared" si="1"/>
        <v>2023001</v>
      </c>
      <c r="B82" s="4" t="str">
        <f>"17605548500"</f>
        <v>17605548500</v>
      </c>
      <c r="C82" s="4" t="s">
        <v>88</v>
      </c>
      <c r="D82" s="5">
        <v>46</v>
      </c>
      <c r="E82" s="5" t="s">
        <v>8</v>
      </c>
      <c r="F82" s="5">
        <v>50.2</v>
      </c>
      <c r="G82" s="5" t="s">
        <v>8</v>
      </c>
      <c r="H82" s="5">
        <v>48.1</v>
      </c>
    </row>
    <row r="83" customHeight="1" spans="1:8">
      <c r="A83" s="4" t="str">
        <f t="shared" si="1"/>
        <v>2023001</v>
      </c>
      <c r="B83" s="4" t="str">
        <f>"18955488886"</f>
        <v>18955488886</v>
      </c>
      <c r="C83" s="4" t="s">
        <v>89</v>
      </c>
      <c r="D83" s="5">
        <v>51.66</v>
      </c>
      <c r="E83" s="5" t="s">
        <v>8</v>
      </c>
      <c r="F83" s="5">
        <v>44.1</v>
      </c>
      <c r="G83" s="5" t="s">
        <v>8</v>
      </c>
      <c r="H83" s="5">
        <v>47.88</v>
      </c>
    </row>
    <row r="84" customHeight="1" spans="1:8">
      <c r="A84" s="4" t="str">
        <f t="shared" si="1"/>
        <v>2023001</v>
      </c>
      <c r="B84" s="4" t="str">
        <f>"17332550507"</f>
        <v>17332550507</v>
      </c>
      <c r="C84" s="4" t="s">
        <v>90</v>
      </c>
      <c r="D84" s="5">
        <v>50.67</v>
      </c>
      <c r="E84" s="5" t="s">
        <v>8</v>
      </c>
      <c r="F84" s="5">
        <v>44.2</v>
      </c>
      <c r="G84" s="5" t="s">
        <v>8</v>
      </c>
      <c r="H84" s="5">
        <v>47.44</v>
      </c>
    </row>
    <row r="85" customHeight="1" spans="1:8">
      <c r="A85" s="4" t="str">
        <f t="shared" si="1"/>
        <v>2023001</v>
      </c>
      <c r="B85" s="4" t="str">
        <f>"13855412068"</f>
        <v>13855412068</v>
      </c>
      <c r="C85" s="4" t="s">
        <v>91</v>
      </c>
      <c r="D85" s="5">
        <v>50.7</v>
      </c>
      <c r="E85" s="5" t="s">
        <v>8</v>
      </c>
      <c r="F85" s="5">
        <v>43.8</v>
      </c>
      <c r="G85" s="5" t="s">
        <v>8</v>
      </c>
      <c r="H85" s="5">
        <v>47.25</v>
      </c>
    </row>
    <row r="86" customHeight="1" spans="1:8">
      <c r="A86" s="4" t="str">
        <f t="shared" si="1"/>
        <v>2023001</v>
      </c>
      <c r="B86" s="4" t="str">
        <f>"13956411434"</f>
        <v>13956411434</v>
      </c>
      <c r="C86" s="4" t="s">
        <v>92</v>
      </c>
      <c r="D86" s="5">
        <v>51.07</v>
      </c>
      <c r="E86" s="5" t="s">
        <v>8</v>
      </c>
      <c r="F86" s="5">
        <v>42.3</v>
      </c>
      <c r="G86" s="5" t="s">
        <v>8</v>
      </c>
      <c r="H86" s="5">
        <v>46.69</v>
      </c>
    </row>
    <row r="87" customHeight="1" spans="1:8">
      <c r="A87" s="4" t="str">
        <f t="shared" si="1"/>
        <v>2023001</v>
      </c>
      <c r="B87" s="4" t="str">
        <f>"17521735062"</f>
        <v>17521735062</v>
      </c>
      <c r="C87" s="4" t="s">
        <v>93</v>
      </c>
      <c r="D87" s="5">
        <v>50.94</v>
      </c>
      <c r="E87" s="5" t="s">
        <v>8</v>
      </c>
      <c r="F87" s="5">
        <v>41.4</v>
      </c>
      <c r="G87" s="5" t="s">
        <v>8</v>
      </c>
      <c r="H87" s="5">
        <v>46.17</v>
      </c>
    </row>
    <row r="88" customHeight="1" spans="1:8">
      <c r="A88" s="4" t="str">
        <f t="shared" si="1"/>
        <v>2023001</v>
      </c>
      <c r="B88" s="4" t="str">
        <f>"15956657175"</f>
        <v>15956657175</v>
      </c>
      <c r="C88" s="4" t="s">
        <v>94</v>
      </c>
      <c r="D88" s="5">
        <v>44.4</v>
      </c>
      <c r="E88" s="5" t="s">
        <v>8</v>
      </c>
      <c r="F88" s="5">
        <v>47</v>
      </c>
      <c r="G88" s="5" t="s">
        <v>8</v>
      </c>
      <c r="H88" s="5">
        <v>45.7</v>
      </c>
    </row>
    <row r="89" customHeight="1" spans="1:8">
      <c r="A89" s="4" t="str">
        <f t="shared" si="1"/>
        <v>2023001</v>
      </c>
      <c r="B89" s="4" t="str">
        <f>"19133326371"</f>
        <v>19133326371</v>
      </c>
      <c r="C89" s="4" t="s">
        <v>95</v>
      </c>
      <c r="D89" s="5">
        <v>40.32</v>
      </c>
      <c r="E89" s="5" t="s">
        <v>8</v>
      </c>
      <c r="F89" s="5">
        <v>50.1</v>
      </c>
      <c r="G89" s="5" t="s">
        <v>8</v>
      </c>
      <c r="H89" s="5">
        <v>45.21</v>
      </c>
    </row>
    <row r="90" customHeight="1" spans="1:8">
      <c r="A90" s="4" t="str">
        <f t="shared" si="1"/>
        <v>2023001</v>
      </c>
      <c r="B90" s="4" t="str">
        <f>"18755408123"</f>
        <v>18755408123</v>
      </c>
      <c r="C90" s="4" t="s">
        <v>96</v>
      </c>
      <c r="D90" s="5">
        <v>47.36</v>
      </c>
      <c r="E90" s="5" t="s">
        <v>8</v>
      </c>
      <c r="F90" s="5">
        <v>41.4</v>
      </c>
      <c r="G90" s="5" t="s">
        <v>8</v>
      </c>
      <c r="H90" s="5">
        <v>44.38</v>
      </c>
    </row>
    <row r="91" customHeight="1" spans="1:8">
      <c r="A91" s="4" t="str">
        <f t="shared" si="1"/>
        <v>2023001</v>
      </c>
      <c r="B91" s="4" t="str">
        <f>"17355435680"</f>
        <v>17355435680</v>
      </c>
      <c r="C91" s="4" t="s">
        <v>97</v>
      </c>
      <c r="D91" s="5">
        <v>52.2</v>
      </c>
      <c r="E91" s="5" t="s">
        <v>8</v>
      </c>
      <c r="F91" s="5">
        <v>34.5</v>
      </c>
      <c r="G91" s="5" t="s">
        <v>8</v>
      </c>
      <c r="H91" s="5">
        <v>43.35</v>
      </c>
    </row>
    <row r="92" customHeight="1" spans="1:8">
      <c r="A92" s="4" t="str">
        <f t="shared" si="1"/>
        <v>2023001</v>
      </c>
      <c r="B92" s="4" t="str">
        <f>"13625546986"</f>
        <v>13625546986</v>
      </c>
      <c r="C92" s="4" t="s">
        <v>98</v>
      </c>
      <c r="D92" s="5">
        <v>45.01</v>
      </c>
      <c r="E92" s="5" t="s">
        <v>8</v>
      </c>
      <c r="F92" s="5">
        <v>41.5</v>
      </c>
      <c r="G92" s="5" t="s">
        <v>8</v>
      </c>
      <c r="H92" s="5">
        <v>43.26</v>
      </c>
    </row>
    <row r="93" customHeight="1" spans="1:8">
      <c r="A93" s="4" t="str">
        <f t="shared" si="1"/>
        <v>2023001</v>
      </c>
      <c r="B93" s="4" t="str">
        <f>"15955441693"</f>
        <v>15955441693</v>
      </c>
      <c r="C93" s="4" t="s">
        <v>99</v>
      </c>
      <c r="D93" s="5">
        <v>48.1</v>
      </c>
      <c r="E93" s="5" t="s">
        <v>8</v>
      </c>
      <c r="F93" s="5">
        <v>37.5</v>
      </c>
      <c r="G93" s="5" t="s">
        <v>8</v>
      </c>
      <c r="H93" s="5">
        <v>42.8</v>
      </c>
    </row>
    <row r="94" customHeight="1" spans="1:8">
      <c r="A94" s="4" t="str">
        <f t="shared" si="1"/>
        <v>2023001</v>
      </c>
      <c r="B94" s="4" t="str">
        <f>"18119505761"</f>
        <v>18119505761</v>
      </c>
      <c r="C94" s="4" t="s">
        <v>100</v>
      </c>
      <c r="D94" s="5">
        <v>52.32</v>
      </c>
      <c r="E94" s="5" t="s">
        <v>8</v>
      </c>
      <c r="F94" s="5">
        <v>32.1</v>
      </c>
      <c r="G94" s="5" t="s">
        <v>8</v>
      </c>
      <c r="H94" s="5">
        <v>42.21</v>
      </c>
    </row>
    <row r="95" customHeight="1" spans="1:8">
      <c r="A95" s="4" t="str">
        <f t="shared" si="1"/>
        <v>2023001</v>
      </c>
      <c r="B95" s="4" t="str">
        <f>"15525954504"</f>
        <v>15525954504</v>
      </c>
      <c r="C95" s="4" t="s">
        <v>101</v>
      </c>
      <c r="D95" s="5">
        <v>0</v>
      </c>
      <c r="E95" s="5" t="s">
        <v>102</v>
      </c>
      <c r="F95" s="5">
        <v>0</v>
      </c>
      <c r="G95" s="5" t="s">
        <v>102</v>
      </c>
      <c r="H95" s="5">
        <v>0</v>
      </c>
    </row>
    <row r="96" customHeight="1" spans="1:8">
      <c r="A96" s="4" t="str">
        <f t="shared" si="1"/>
        <v>2023001</v>
      </c>
      <c r="B96" s="4" t="str">
        <f>"13095547916"</f>
        <v>13095547916</v>
      </c>
      <c r="C96" s="4" t="s">
        <v>103</v>
      </c>
      <c r="D96" s="5">
        <v>0</v>
      </c>
      <c r="E96" s="5" t="s">
        <v>102</v>
      </c>
      <c r="F96" s="5">
        <v>0</v>
      </c>
      <c r="G96" s="5" t="s">
        <v>102</v>
      </c>
      <c r="H96" s="5">
        <v>0</v>
      </c>
    </row>
    <row r="97" customHeight="1" spans="1:8">
      <c r="A97" s="4" t="str">
        <f t="shared" si="1"/>
        <v>2023001</v>
      </c>
      <c r="B97" s="4" t="str">
        <f>"18525409261"</f>
        <v>18525409261</v>
      </c>
      <c r="C97" s="4" t="s">
        <v>104</v>
      </c>
      <c r="D97" s="5">
        <v>0</v>
      </c>
      <c r="E97" s="5" t="s">
        <v>102</v>
      </c>
      <c r="F97" s="5">
        <v>0</v>
      </c>
      <c r="G97" s="5" t="s">
        <v>102</v>
      </c>
      <c r="H97" s="5">
        <v>0</v>
      </c>
    </row>
    <row r="98" customHeight="1" spans="1:8">
      <c r="A98" s="4" t="str">
        <f t="shared" si="1"/>
        <v>2023001</v>
      </c>
      <c r="B98" s="4" t="str">
        <f>"18130111529"</f>
        <v>18130111529</v>
      </c>
      <c r="C98" s="4" t="s">
        <v>105</v>
      </c>
      <c r="D98" s="5">
        <v>0</v>
      </c>
      <c r="E98" s="5" t="s">
        <v>102</v>
      </c>
      <c r="F98" s="5">
        <v>0</v>
      </c>
      <c r="G98" s="5" t="s">
        <v>102</v>
      </c>
      <c r="H98" s="5">
        <v>0</v>
      </c>
    </row>
    <row r="99" customHeight="1" spans="1:8">
      <c r="A99" s="4" t="str">
        <f t="shared" si="1"/>
        <v>2023001</v>
      </c>
      <c r="B99" s="4" t="str">
        <f>"19155410498"</f>
        <v>19155410498</v>
      </c>
      <c r="C99" s="4" t="s">
        <v>106</v>
      </c>
      <c r="D99" s="5">
        <v>0</v>
      </c>
      <c r="E99" s="5" t="s">
        <v>102</v>
      </c>
      <c r="F99" s="5">
        <v>0</v>
      </c>
      <c r="G99" s="5" t="s">
        <v>102</v>
      </c>
      <c r="H99" s="5">
        <v>0</v>
      </c>
    </row>
    <row r="100" customHeight="1" spans="1:8">
      <c r="A100" s="4" t="str">
        <f t="shared" si="1"/>
        <v>2023001</v>
      </c>
      <c r="B100" s="4" t="str">
        <f>"15755438518"</f>
        <v>15755438518</v>
      </c>
      <c r="C100" s="4" t="s">
        <v>107</v>
      </c>
      <c r="D100" s="5">
        <v>0</v>
      </c>
      <c r="E100" s="5" t="s">
        <v>102</v>
      </c>
      <c r="F100" s="5">
        <v>0</v>
      </c>
      <c r="G100" s="5" t="s">
        <v>102</v>
      </c>
      <c r="H100" s="5">
        <v>0</v>
      </c>
    </row>
    <row r="101" customHeight="1" spans="1:8">
      <c r="A101" s="4" t="str">
        <f t="shared" si="1"/>
        <v>2023001</v>
      </c>
      <c r="B101" s="4" t="str">
        <f>"18119500599"</f>
        <v>18119500599</v>
      </c>
      <c r="C101" s="4" t="s">
        <v>108</v>
      </c>
      <c r="D101" s="5">
        <v>0</v>
      </c>
      <c r="E101" s="5" t="s">
        <v>102</v>
      </c>
      <c r="F101" s="5">
        <v>0</v>
      </c>
      <c r="G101" s="5" t="s">
        <v>102</v>
      </c>
      <c r="H101" s="5">
        <v>0</v>
      </c>
    </row>
    <row r="102" customHeight="1" spans="1:8">
      <c r="A102" s="4" t="str">
        <f t="shared" si="1"/>
        <v>2023001</v>
      </c>
      <c r="B102" s="4" t="str">
        <f>"17730151810"</f>
        <v>17730151810</v>
      </c>
      <c r="C102" s="4" t="s">
        <v>109</v>
      </c>
      <c r="D102" s="5">
        <v>0</v>
      </c>
      <c r="E102" s="5" t="s">
        <v>102</v>
      </c>
      <c r="F102" s="5">
        <v>0</v>
      </c>
      <c r="G102" s="5" t="s">
        <v>102</v>
      </c>
      <c r="H102" s="5">
        <v>0</v>
      </c>
    </row>
    <row r="103" customHeight="1" spans="1:8">
      <c r="A103" s="4" t="str">
        <f t="shared" si="1"/>
        <v>2023001</v>
      </c>
      <c r="B103" s="4" t="str">
        <f>"19109643807"</f>
        <v>19109643807</v>
      </c>
      <c r="C103" s="4" t="s">
        <v>110</v>
      </c>
      <c r="D103" s="5">
        <v>0</v>
      </c>
      <c r="E103" s="5" t="s">
        <v>102</v>
      </c>
      <c r="F103" s="5">
        <v>0</v>
      </c>
      <c r="G103" s="5" t="s">
        <v>102</v>
      </c>
      <c r="H103" s="5">
        <v>0</v>
      </c>
    </row>
    <row r="104" customHeight="1" spans="1:8">
      <c r="A104" s="4" t="str">
        <f t="shared" si="1"/>
        <v>2023001</v>
      </c>
      <c r="B104" s="4" t="str">
        <f>"17621072552"</f>
        <v>17621072552</v>
      </c>
      <c r="C104" s="4" t="s">
        <v>111</v>
      </c>
      <c r="D104" s="5">
        <v>0</v>
      </c>
      <c r="E104" s="5" t="s">
        <v>102</v>
      </c>
      <c r="F104" s="5">
        <v>0</v>
      </c>
      <c r="G104" s="5" t="s">
        <v>102</v>
      </c>
      <c r="H104" s="5">
        <v>0</v>
      </c>
    </row>
    <row r="105" customHeight="1" spans="1:8">
      <c r="A105" s="4" t="str">
        <f t="shared" si="1"/>
        <v>2023001</v>
      </c>
      <c r="B105" s="4" t="str">
        <f>"17353750697"</f>
        <v>17353750697</v>
      </c>
      <c r="C105" s="4" t="s">
        <v>112</v>
      </c>
      <c r="D105" s="5">
        <v>0</v>
      </c>
      <c r="E105" s="5" t="s">
        <v>102</v>
      </c>
      <c r="F105" s="5">
        <v>0</v>
      </c>
      <c r="G105" s="5" t="s">
        <v>102</v>
      </c>
      <c r="H105" s="5">
        <v>0</v>
      </c>
    </row>
    <row r="106" customHeight="1" spans="1:8">
      <c r="A106" s="4" t="str">
        <f t="shared" si="1"/>
        <v>2023001</v>
      </c>
      <c r="B106" s="4" t="str">
        <f>"17357288844"</f>
        <v>17357288844</v>
      </c>
      <c r="C106" s="4" t="s">
        <v>113</v>
      </c>
      <c r="D106" s="5">
        <v>0</v>
      </c>
      <c r="E106" s="5" t="s">
        <v>102</v>
      </c>
      <c r="F106" s="5">
        <v>0</v>
      </c>
      <c r="G106" s="5" t="s">
        <v>102</v>
      </c>
      <c r="H106" s="5">
        <v>0</v>
      </c>
    </row>
    <row r="107" customHeight="1" spans="1:8">
      <c r="A107" s="4" t="str">
        <f t="shared" si="1"/>
        <v>2023001</v>
      </c>
      <c r="B107" s="4" t="str">
        <f>"13365540259"</f>
        <v>13365540259</v>
      </c>
      <c r="C107" s="4" t="s">
        <v>114</v>
      </c>
      <c r="D107" s="5">
        <v>0</v>
      </c>
      <c r="E107" s="5" t="s">
        <v>102</v>
      </c>
      <c r="F107" s="5">
        <v>0</v>
      </c>
      <c r="G107" s="5" t="s">
        <v>102</v>
      </c>
      <c r="H107" s="5">
        <v>0</v>
      </c>
    </row>
    <row r="108" customHeight="1" spans="1:8">
      <c r="A108" s="4" t="str">
        <f t="shared" si="1"/>
        <v>2023001</v>
      </c>
      <c r="B108" s="4" t="str">
        <f>"19855412448"</f>
        <v>19855412448</v>
      </c>
      <c r="C108" s="4" t="s">
        <v>115</v>
      </c>
      <c r="D108" s="5">
        <v>0</v>
      </c>
      <c r="E108" s="5" t="s">
        <v>102</v>
      </c>
      <c r="F108" s="5">
        <v>0</v>
      </c>
      <c r="G108" s="5" t="s">
        <v>102</v>
      </c>
      <c r="H108" s="5">
        <v>0</v>
      </c>
    </row>
    <row r="109" customHeight="1" spans="1:8">
      <c r="A109" s="4" t="str">
        <f t="shared" si="1"/>
        <v>2023001</v>
      </c>
      <c r="B109" s="4" t="str">
        <f>"15324445691"</f>
        <v>15324445691</v>
      </c>
      <c r="C109" s="4" t="s">
        <v>116</v>
      </c>
      <c r="D109" s="5">
        <v>0</v>
      </c>
      <c r="E109" s="5" t="s">
        <v>102</v>
      </c>
      <c r="F109" s="5">
        <v>0</v>
      </c>
      <c r="G109" s="5" t="s">
        <v>102</v>
      </c>
      <c r="H109" s="5">
        <v>0</v>
      </c>
    </row>
    <row r="110" customHeight="1" spans="1:8">
      <c r="A110" s="4" t="str">
        <f t="shared" si="1"/>
        <v>2023001</v>
      </c>
      <c r="B110" s="4" t="str">
        <f>"19155404027"</f>
        <v>19155404027</v>
      </c>
      <c r="C110" s="4" t="s">
        <v>117</v>
      </c>
      <c r="D110" s="5">
        <v>0</v>
      </c>
      <c r="E110" s="5" t="s">
        <v>102</v>
      </c>
      <c r="F110" s="5">
        <v>0</v>
      </c>
      <c r="G110" s="5" t="s">
        <v>102</v>
      </c>
      <c r="H110" s="5">
        <v>0</v>
      </c>
    </row>
    <row r="111" customHeight="1" spans="1:8">
      <c r="A111" s="4" t="str">
        <f t="shared" si="1"/>
        <v>2023001</v>
      </c>
      <c r="B111" s="4" t="str">
        <f>"18130183250"</f>
        <v>18130183250</v>
      </c>
      <c r="C111" s="4" t="s">
        <v>118</v>
      </c>
      <c r="D111" s="5">
        <v>0</v>
      </c>
      <c r="E111" s="5" t="s">
        <v>102</v>
      </c>
      <c r="F111" s="5">
        <v>0</v>
      </c>
      <c r="G111" s="5" t="s">
        <v>102</v>
      </c>
      <c r="H111" s="5">
        <v>0</v>
      </c>
    </row>
    <row r="112" customHeight="1" spans="1:8">
      <c r="A112" s="4" t="str">
        <f t="shared" si="1"/>
        <v>2023001</v>
      </c>
      <c r="B112" s="4" t="str">
        <f>"18755444878"</f>
        <v>18755444878</v>
      </c>
      <c r="C112" s="4" t="s">
        <v>119</v>
      </c>
      <c r="D112" s="5">
        <v>0</v>
      </c>
      <c r="E112" s="5" t="s">
        <v>102</v>
      </c>
      <c r="F112" s="5">
        <v>0</v>
      </c>
      <c r="G112" s="5" t="s">
        <v>102</v>
      </c>
      <c r="H112" s="5">
        <v>0</v>
      </c>
    </row>
    <row r="113" customHeight="1" spans="1:8">
      <c r="A113" s="4" t="str">
        <f t="shared" si="1"/>
        <v>2023001</v>
      </c>
      <c r="B113" s="4" t="str">
        <f>"13909640386"</f>
        <v>13909640386</v>
      </c>
      <c r="C113" s="4" t="s">
        <v>120</v>
      </c>
      <c r="D113" s="5">
        <v>0</v>
      </c>
      <c r="E113" s="5" t="s">
        <v>102</v>
      </c>
      <c r="F113" s="5">
        <v>0</v>
      </c>
      <c r="G113" s="5" t="s">
        <v>102</v>
      </c>
      <c r="H113" s="5">
        <v>0</v>
      </c>
    </row>
    <row r="114" customHeight="1" spans="1:8">
      <c r="A114" s="4" t="str">
        <f t="shared" si="1"/>
        <v>2023001</v>
      </c>
      <c r="B114" s="4" t="str">
        <f>"15855420505"</f>
        <v>15855420505</v>
      </c>
      <c r="C114" s="4" t="s">
        <v>121</v>
      </c>
      <c r="D114" s="5">
        <v>0</v>
      </c>
      <c r="E114" s="5" t="s">
        <v>102</v>
      </c>
      <c r="F114" s="5">
        <v>0</v>
      </c>
      <c r="G114" s="5" t="s">
        <v>102</v>
      </c>
      <c r="H114" s="5">
        <v>0</v>
      </c>
    </row>
    <row r="115" customHeight="1" spans="1:8">
      <c r="A115" s="4" t="str">
        <f t="shared" si="1"/>
        <v>2023001</v>
      </c>
      <c r="B115" s="4" t="str">
        <f>"13083461882"</f>
        <v>13083461882</v>
      </c>
      <c r="C115" s="4" t="s">
        <v>122</v>
      </c>
      <c r="D115" s="5">
        <v>0</v>
      </c>
      <c r="E115" s="5" t="s">
        <v>102</v>
      </c>
      <c r="F115" s="5">
        <v>0</v>
      </c>
      <c r="G115" s="5" t="s">
        <v>102</v>
      </c>
      <c r="H115" s="5">
        <v>0</v>
      </c>
    </row>
    <row r="116" customHeight="1" spans="1:8">
      <c r="A116" s="4" t="str">
        <f t="shared" ref="A116:A179" si="2">"2023002"</f>
        <v>2023002</v>
      </c>
      <c r="B116" s="4" t="str">
        <f>"18555047332"</f>
        <v>18555047332</v>
      </c>
      <c r="C116" s="4" t="s">
        <v>123</v>
      </c>
      <c r="D116" s="5">
        <v>81.16</v>
      </c>
      <c r="E116" s="5" t="s">
        <v>8</v>
      </c>
      <c r="F116" s="5">
        <v>73.1</v>
      </c>
      <c r="G116" s="5" t="s">
        <v>8</v>
      </c>
      <c r="H116" s="5">
        <v>77.13</v>
      </c>
    </row>
    <row r="117" customHeight="1" spans="1:8">
      <c r="A117" s="4" t="str">
        <f t="shared" si="2"/>
        <v>2023002</v>
      </c>
      <c r="B117" s="4" t="str">
        <f>"15755456556"</f>
        <v>15755456556</v>
      </c>
      <c r="C117" s="4" t="s">
        <v>124</v>
      </c>
      <c r="D117" s="5">
        <v>76.88</v>
      </c>
      <c r="E117" s="5" t="s">
        <v>8</v>
      </c>
      <c r="F117" s="5">
        <v>74.4</v>
      </c>
      <c r="G117" s="5" t="s">
        <v>8</v>
      </c>
      <c r="H117" s="5">
        <v>75.64</v>
      </c>
    </row>
    <row r="118" customHeight="1" spans="1:8">
      <c r="A118" s="4" t="str">
        <f t="shared" si="2"/>
        <v>2023002</v>
      </c>
      <c r="B118" s="4" t="str">
        <f>"18505549596"</f>
        <v>18505549596</v>
      </c>
      <c r="C118" s="4" t="s">
        <v>125</v>
      </c>
      <c r="D118" s="5">
        <v>76.78</v>
      </c>
      <c r="E118" s="5" t="s">
        <v>8</v>
      </c>
      <c r="F118" s="5">
        <v>72.9</v>
      </c>
      <c r="G118" s="5" t="s">
        <v>8</v>
      </c>
      <c r="H118" s="5">
        <v>74.84</v>
      </c>
    </row>
    <row r="119" customHeight="1" spans="1:8">
      <c r="A119" s="4" t="str">
        <f t="shared" si="2"/>
        <v>2023002</v>
      </c>
      <c r="B119" s="4" t="str">
        <f>"18154161111"</f>
        <v>18154161111</v>
      </c>
      <c r="C119" s="4" t="s">
        <v>126</v>
      </c>
      <c r="D119" s="5">
        <v>75.51</v>
      </c>
      <c r="E119" s="5" t="s">
        <v>8</v>
      </c>
      <c r="F119" s="5">
        <v>72.7</v>
      </c>
      <c r="G119" s="5" t="s">
        <v>8</v>
      </c>
      <c r="H119" s="5">
        <v>74.11</v>
      </c>
    </row>
    <row r="120" customHeight="1" spans="1:8">
      <c r="A120" s="4" t="str">
        <f t="shared" si="2"/>
        <v>2023002</v>
      </c>
      <c r="B120" s="4" t="str">
        <f>"18098681022"</f>
        <v>18098681022</v>
      </c>
      <c r="C120" s="4" t="s">
        <v>127</v>
      </c>
      <c r="D120" s="5">
        <v>70.97</v>
      </c>
      <c r="E120" s="5" t="s">
        <v>8</v>
      </c>
      <c r="F120" s="5">
        <v>74.3</v>
      </c>
      <c r="G120" s="5" t="s">
        <v>8</v>
      </c>
      <c r="H120" s="5">
        <v>72.64</v>
      </c>
    </row>
    <row r="121" customHeight="1" spans="1:8">
      <c r="A121" s="4" t="str">
        <f t="shared" si="2"/>
        <v>2023002</v>
      </c>
      <c r="B121" s="4" t="str">
        <f>"13955405364"</f>
        <v>13955405364</v>
      </c>
      <c r="C121" s="4" t="s">
        <v>128</v>
      </c>
      <c r="D121" s="5">
        <v>74.22</v>
      </c>
      <c r="E121" s="5" t="s">
        <v>8</v>
      </c>
      <c r="F121" s="5">
        <v>70.9</v>
      </c>
      <c r="G121" s="5" t="s">
        <v>8</v>
      </c>
      <c r="H121" s="5">
        <v>72.56</v>
      </c>
    </row>
    <row r="122" customHeight="1" spans="1:8">
      <c r="A122" s="4" t="str">
        <f t="shared" si="2"/>
        <v>2023002</v>
      </c>
      <c r="B122" s="4" t="str">
        <f>"18655429872"</f>
        <v>18655429872</v>
      </c>
      <c r="C122" s="4" t="s">
        <v>129</v>
      </c>
      <c r="D122" s="5">
        <v>75.12</v>
      </c>
      <c r="E122" s="5" t="s">
        <v>8</v>
      </c>
      <c r="F122" s="5">
        <v>70</v>
      </c>
      <c r="G122" s="5" t="s">
        <v>8</v>
      </c>
      <c r="H122" s="5">
        <v>72.56</v>
      </c>
    </row>
    <row r="123" customHeight="1" spans="1:8">
      <c r="A123" s="4" t="str">
        <f t="shared" si="2"/>
        <v>2023002</v>
      </c>
      <c r="B123" s="4" t="str">
        <f>"17775227752"</f>
        <v>17775227752</v>
      </c>
      <c r="C123" s="4" t="s">
        <v>130</v>
      </c>
      <c r="D123" s="5">
        <v>72.01</v>
      </c>
      <c r="E123" s="5" t="s">
        <v>8</v>
      </c>
      <c r="F123" s="5">
        <v>71.2</v>
      </c>
      <c r="G123" s="5" t="s">
        <v>8</v>
      </c>
      <c r="H123" s="5">
        <v>71.61</v>
      </c>
    </row>
    <row r="124" customHeight="1" spans="1:8">
      <c r="A124" s="4" t="str">
        <f t="shared" si="2"/>
        <v>2023002</v>
      </c>
      <c r="B124" s="4" t="str">
        <f>"15375153648"</f>
        <v>15375153648</v>
      </c>
      <c r="C124" s="4" t="s">
        <v>131</v>
      </c>
      <c r="D124" s="5">
        <v>67.99</v>
      </c>
      <c r="E124" s="5" t="s">
        <v>8</v>
      </c>
      <c r="F124" s="5">
        <v>75.1</v>
      </c>
      <c r="G124" s="5" t="s">
        <v>8</v>
      </c>
      <c r="H124" s="5">
        <v>71.55</v>
      </c>
    </row>
    <row r="125" customHeight="1" spans="1:8">
      <c r="A125" s="4" t="str">
        <f t="shared" si="2"/>
        <v>2023002</v>
      </c>
      <c r="B125" s="4" t="str">
        <f>"18098697040"</f>
        <v>18098697040</v>
      </c>
      <c r="C125" s="4" t="s">
        <v>132</v>
      </c>
      <c r="D125" s="5">
        <v>71.17</v>
      </c>
      <c r="E125" s="5" t="s">
        <v>8</v>
      </c>
      <c r="F125" s="5">
        <v>70.6</v>
      </c>
      <c r="G125" s="5" t="s">
        <v>8</v>
      </c>
      <c r="H125" s="5">
        <v>70.89</v>
      </c>
    </row>
    <row r="126" customHeight="1" spans="1:8">
      <c r="A126" s="4" t="str">
        <f t="shared" si="2"/>
        <v>2023002</v>
      </c>
      <c r="B126" s="4" t="str">
        <f>"17605546771"</f>
        <v>17605546771</v>
      </c>
      <c r="C126" s="4" t="s">
        <v>133</v>
      </c>
      <c r="D126" s="5">
        <v>73.68</v>
      </c>
      <c r="E126" s="5" t="s">
        <v>8</v>
      </c>
      <c r="F126" s="5">
        <v>67.8</v>
      </c>
      <c r="G126" s="5" t="s">
        <v>8</v>
      </c>
      <c r="H126" s="5">
        <v>70.74</v>
      </c>
    </row>
    <row r="127" customHeight="1" spans="1:8">
      <c r="A127" s="4" t="str">
        <f t="shared" si="2"/>
        <v>2023002</v>
      </c>
      <c r="B127" s="4" t="str">
        <f>"18755479117"</f>
        <v>18755479117</v>
      </c>
      <c r="C127" s="4" t="s">
        <v>134</v>
      </c>
      <c r="D127" s="5">
        <v>72.38</v>
      </c>
      <c r="E127" s="5" t="s">
        <v>8</v>
      </c>
      <c r="F127" s="5">
        <v>69</v>
      </c>
      <c r="G127" s="5" t="s">
        <v>8</v>
      </c>
      <c r="H127" s="5">
        <v>70.69</v>
      </c>
    </row>
    <row r="128" customHeight="1" spans="1:8">
      <c r="A128" s="4" t="str">
        <f t="shared" si="2"/>
        <v>2023002</v>
      </c>
      <c r="B128" s="4" t="str">
        <f>"18955450183"</f>
        <v>18955450183</v>
      </c>
      <c r="C128" s="4" t="s">
        <v>135</v>
      </c>
      <c r="D128" s="5">
        <v>71.09</v>
      </c>
      <c r="E128" s="5" t="s">
        <v>8</v>
      </c>
      <c r="F128" s="5">
        <v>70.2</v>
      </c>
      <c r="G128" s="5" t="s">
        <v>8</v>
      </c>
      <c r="H128" s="5">
        <v>70.65</v>
      </c>
    </row>
    <row r="129" customHeight="1" spans="1:8">
      <c r="A129" s="4" t="str">
        <f t="shared" si="2"/>
        <v>2023002</v>
      </c>
      <c r="B129" s="4" t="str">
        <f>"18895634556"</f>
        <v>18895634556</v>
      </c>
      <c r="C129" s="4" t="s">
        <v>136</v>
      </c>
      <c r="D129" s="5">
        <v>65.9</v>
      </c>
      <c r="E129" s="5" t="s">
        <v>8</v>
      </c>
      <c r="F129" s="5">
        <v>75.3</v>
      </c>
      <c r="G129" s="5" t="s">
        <v>8</v>
      </c>
      <c r="H129" s="5">
        <v>70.6</v>
      </c>
    </row>
    <row r="130" customHeight="1" spans="1:8">
      <c r="A130" s="4" t="str">
        <f t="shared" si="2"/>
        <v>2023002</v>
      </c>
      <c r="B130" s="4" t="str">
        <f>"17730163570"</f>
        <v>17730163570</v>
      </c>
      <c r="C130" s="4" t="s">
        <v>137</v>
      </c>
      <c r="D130" s="5">
        <v>67.61</v>
      </c>
      <c r="E130" s="5" t="s">
        <v>8</v>
      </c>
      <c r="F130" s="5">
        <v>73.2</v>
      </c>
      <c r="G130" s="5" t="s">
        <v>8</v>
      </c>
      <c r="H130" s="5">
        <v>70.41</v>
      </c>
    </row>
    <row r="131" customHeight="1" spans="1:8">
      <c r="A131" s="4" t="str">
        <f t="shared" si="2"/>
        <v>2023002</v>
      </c>
      <c r="B131" s="4" t="str">
        <f>"19159545597"</f>
        <v>19159545597</v>
      </c>
      <c r="C131" s="4" t="s">
        <v>138</v>
      </c>
      <c r="D131" s="5">
        <v>68.62</v>
      </c>
      <c r="E131" s="5" t="s">
        <v>8</v>
      </c>
      <c r="F131" s="5">
        <v>72.1</v>
      </c>
      <c r="G131" s="5" t="s">
        <v>8</v>
      </c>
      <c r="H131" s="5">
        <v>70.36</v>
      </c>
    </row>
    <row r="132" customHeight="1" spans="1:8">
      <c r="A132" s="4" t="str">
        <f t="shared" si="2"/>
        <v>2023002</v>
      </c>
      <c r="B132" s="4" t="str">
        <f>"13388645122"</f>
        <v>13388645122</v>
      </c>
      <c r="C132" s="4" t="s">
        <v>139</v>
      </c>
      <c r="D132" s="5">
        <v>66.38</v>
      </c>
      <c r="E132" s="5" t="s">
        <v>8</v>
      </c>
      <c r="F132" s="5">
        <v>74.3</v>
      </c>
      <c r="G132" s="5" t="s">
        <v>8</v>
      </c>
      <c r="H132" s="5">
        <v>70.34</v>
      </c>
    </row>
    <row r="133" customHeight="1" spans="1:8">
      <c r="A133" s="4" t="str">
        <f t="shared" si="2"/>
        <v>2023002</v>
      </c>
      <c r="B133" s="4" t="str">
        <f>"15395400818"</f>
        <v>15395400818</v>
      </c>
      <c r="C133" s="4" t="s">
        <v>140</v>
      </c>
      <c r="D133" s="5">
        <v>63.63</v>
      </c>
      <c r="E133" s="5" t="s">
        <v>8</v>
      </c>
      <c r="F133" s="5">
        <v>76.3</v>
      </c>
      <c r="G133" s="5" t="s">
        <v>8</v>
      </c>
      <c r="H133" s="5">
        <v>69.97</v>
      </c>
    </row>
    <row r="134" customHeight="1" spans="1:8">
      <c r="A134" s="4" t="str">
        <f t="shared" si="2"/>
        <v>2023002</v>
      </c>
      <c r="B134" s="4" t="str">
        <f>"18855431281"</f>
        <v>18855431281</v>
      </c>
      <c r="C134" s="4" t="s">
        <v>141</v>
      </c>
      <c r="D134" s="5">
        <v>67.92</v>
      </c>
      <c r="E134" s="5" t="s">
        <v>8</v>
      </c>
      <c r="F134" s="5">
        <v>71.9</v>
      </c>
      <c r="G134" s="5" t="s">
        <v>8</v>
      </c>
      <c r="H134" s="5">
        <v>69.91</v>
      </c>
    </row>
    <row r="135" customHeight="1" spans="1:8">
      <c r="A135" s="4" t="str">
        <f t="shared" si="2"/>
        <v>2023002</v>
      </c>
      <c r="B135" s="4" t="str">
        <f>"13395541719"</f>
        <v>13395541719</v>
      </c>
      <c r="C135" s="4" t="s">
        <v>142</v>
      </c>
      <c r="D135" s="5">
        <v>69.92</v>
      </c>
      <c r="E135" s="5" t="s">
        <v>8</v>
      </c>
      <c r="F135" s="5">
        <v>69.8</v>
      </c>
      <c r="G135" s="5" t="s">
        <v>8</v>
      </c>
      <c r="H135" s="5">
        <v>69.86</v>
      </c>
    </row>
    <row r="136" customHeight="1" spans="1:8">
      <c r="A136" s="4" t="str">
        <f t="shared" si="2"/>
        <v>2023002</v>
      </c>
      <c r="B136" s="4" t="str">
        <f>"15551293366"</f>
        <v>15551293366</v>
      </c>
      <c r="C136" s="4" t="s">
        <v>143</v>
      </c>
      <c r="D136" s="5">
        <v>71.62</v>
      </c>
      <c r="E136" s="5" t="s">
        <v>8</v>
      </c>
      <c r="F136" s="5">
        <v>68.1</v>
      </c>
      <c r="G136" s="5" t="s">
        <v>8</v>
      </c>
      <c r="H136" s="5">
        <v>69.86</v>
      </c>
    </row>
    <row r="137" customHeight="1" spans="1:8">
      <c r="A137" s="4" t="str">
        <f t="shared" si="2"/>
        <v>2023002</v>
      </c>
      <c r="B137" s="4" t="str">
        <f>"18856882638"</f>
        <v>18856882638</v>
      </c>
      <c r="C137" s="4" t="s">
        <v>144</v>
      </c>
      <c r="D137" s="5">
        <v>66.03</v>
      </c>
      <c r="E137" s="5" t="s">
        <v>8</v>
      </c>
      <c r="F137" s="5">
        <v>73.6</v>
      </c>
      <c r="G137" s="5" t="s">
        <v>8</v>
      </c>
      <c r="H137" s="5">
        <v>69.82</v>
      </c>
    </row>
    <row r="138" customHeight="1" spans="1:8">
      <c r="A138" s="4" t="str">
        <f t="shared" si="2"/>
        <v>2023002</v>
      </c>
      <c r="B138" s="4" t="str">
        <f>"13625558846"</f>
        <v>13625558846</v>
      </c>
      <c r="C138" s="4" t="s">
        <v>145</v>
      </c>
      <c r="D138" s="5">
        <v>70.18</v>
      </c>
      <c r="E138" s="5" t="s">
        <v>8</v>
      </c>
      <c r="F138" s="5">
        <v>69.4</v>
      </c>
      <c r="G138" s="5" t="s">
        <v>8</v>
      </c>
      <c r="H138" s="5">
        <v>69.79</v>
      </c>
    </row>
    <row r="139" customHeight="1" spans="1:8">
      <c r="A139" s="4" t="str">
        <f t="shared" si="2"/>
        <v>2023002</v>
      </c>
      <c r="B139" s="4" t="str">
        <f>"15956679160"</f>
        <v>15956679160</v>
      </c>
      <c r="C139" s="4" t="s">
        <v>146</v>
      </c>
      <c r="D139" s="5">
        <v>65.96</v>
      </c>
      <c r="E139" s="5" t="s">
        <v>8</v>
      </c>
      <c r="F139" s="5">
        <v>73.6</v>
      </c>
      <c r="G139" s="5" t="s">
        <v>8</v>
      </c>
      <c r="H139" s="5">
        <v>69.78</v>
      </c>
    </row>
    <row r="140" customHeight="1" spans="1:8">
      <c r="A140" s="4" t="str">
        <f t="shared" si="2"/>
        <v>2023002</v>
      </c>
      <c r="B140" s="4" t="str">
        <f>"13685541893"</f>
        <v>13685541893</v>
      </c>
      <c r="C140" s="4" t="s">
        <v>147</v>
      </c>
      <c r="D140" s="5">
        <v>72.94</v>
      </c>
      <c r="E140" s="5" t="s">
        <v>8</v>
      </c>
      <c r="F140" s="5">
        <v>66.6</v>
      </c>
      <c r="G140" s="5" t="s">
        <v>8</v>
      </c>
      <c r="H140" s="5">
        <v>69.77</v>
      </c>
    </row>
    <row r="141" customHeight="1" spans="1:8">
      <c r="A141" s="4" t="str">
        <f t="shared" si="2"/>
        <v>2023002</v>
      </c>
      <c r="B141" s="4" t="str">
        <f>"15391766421"</f>
        <v>15391766421</v>
      </c>
      <c r="C141" s="4" t="s">
        <v>148</v>
      </c>
      <c r="D141" s="5">
        <v>66.61</v>
      </c>
      <c r="E141" s="5" t="s">
        <v>8</v>
      </c>
      <c r="F141" s="5">
        <v>72.2</v>
      </c>
      <c r="G141" s="5" t="s">
        <v>8</v>
      </c>
      <c r="H141" s="5">
        <v>69.41</v>
      </c>
    </row>
    <row r="142" customHeight="1" spans="1:8">
      <c r="A142" s="4" t="str">
        <f t="shared" si="2"/>
        <v>2023002</v>
      </c>
      <c r="B142" s="4" t="str">
        <f>"13155403725"</f>
        <v>13155403725</v>
      </c>
      <c r="C142" s="4" t="s">
        <v>149</v>
      </c>
      <c r="D142" s="5">
        <v>68.75</v>
      </c>
      <c r="E142" s="5" t="s">
        <v>8</v>
      </c>
      <c r="F142" s="5">
        <v>70</v>
      </c>
      <c r="G142" s="5" t="s">
        <v>8</v>
      </c>
      <c r="H142" s="5">
        <v>69.38</v>
      </c>
    </row>
    <row r="143" customHeight="1" spans="1:8">
      <c r="A143" s="4" t="str">
        <f t="shared" si="2"/>
        <v>2023002</v>
      </c>
      <c r="B143" s="4" t="str">
        <f>"15375162636"</f>
        <v>15375162636</v>
      </c>
      <c r="C143" s="4" t="s">
        <v>150</v>
      </c>
      <c r="D143" s="5">
        <v>69.4</v>
      </c>
      <c r="E143" s="5" t="s">
        <v>8</v>
      </c>
      <c r="F143" s="5">
        <v>69.3</v>
      </c>
      <c r="G143" s="5" t="s">
        <v>8</v>
      </c>
      <c r="H143" s="5">
        <v>69.35</v>
      </c>
    </row>
    <row r="144" customHeight="1" spans="1:8">
      <c r="A144" s="4" t="str">
        <f t="shared" si="2"/>
        <v>2023002</v>
      </c>
      <c r="B144" s="4" t="str">
        <f>"13914732264"</f>
        <v>13914732264</v>
      </c>
      <c r="C144" s="4" t="s">
        <v>151</v>
      </c>
      <c r="D144" s="5">
        <v>69.73</v>
      </c>
      <c r="E144" s="5" t="s">
        <v>8</v>
      </c>
      <c r="F144" s="5">
        <v>68.3</v>
      </c>
      <c r="G144" s="5" t="s">
        <v>8</v>
      </c>
      <c r="H144" s="5">
        <v>69.02</v>
      </c>
    </row>
    <row r="145" customHeight="1" spans="1:8">
      <c r="A145" s="4" t="str">
        <f t="shared" si="2"/>
        <v>2023002</v>
      </c>
      <c r="B145" s="4" t="str">
        <f>"15755466236"</f>
        <v>15755466236</v>
      </c>
      <c r="C145" s="4" t="s">
        <v>152</v>
      </c>
      <c r="D145" s="5">
        <v>70.9</v>
      </c>
      <c r="E145" s="5" t="s">
        <v>8</v>
      </c>
      <c r="F145" s="5">
        <v>67.1</v>
      </c>
      <c r="G145" s="5" t="s">
        <v>8</v>
      </c>
      <c r="H145" s="5">
        <v>69</v>
      </c>
    </row>
    <row r="146" customHeight="1" spans="1:8">
      <c r="A146" s="4" t="str">
        <f t="shared" si="2"/>
        <v>2023002</v>
      </c>
      <c r="B146" s="4" t="str">
        <f>"18755473673"</f>
        <v>18755473673</v>
      </c>
      <c r="C146" s="4" t="s">
        <v>153</v>
      </c>
      <c r="D146" s="5">
        <v>71.25</v>
      </c>
      <c r="E146" s="5" t="s">
        <v>8</v>
      </c>
      <c r="F146" s="5">
        <v>66.7</v>
      </c>
      <c r="G146" s="5" t="s">
        <v>8</v>
      </c>
      <c r="H146" s="5">
        <v>68.98</v>
      </c>
    </row>
    <row r="147" customHeight="1" spans="1:8">
      <c r="A147" s="4" t="str">
        <f t="shared" si="2"/>
        <v>2023002</v>
      </c>
      <c r="B147" s="4" t="str">
        <f>"15055422182"</f>
        <v>15055422182</v>
      </c>
      <c r="C147" s="4" t="s">
        <v>154</v>
      </c>
      <c r="D147" s="5">
        <v>63.94</v>
      </c>
      <c r="E147" s="5" t="s">
        <v>8</v>
      </c>
      <c r="F147" s="5">
        <v>73.8</v>
      </c>
      <c r="G147" s="5" t="s">
        <v>8</v>
      </c>
      <c r="H147" s="5">
        <v>68.87</v>
      </c>
    </row>
    <row r="148" customHeight="1" spans="1:8">
      <c r="A148" s="4" t="str">
        <f t="shared" si="2"/>
        <v>2023002</v>
      </c>
      <c r="B148" s="4" t="str">
        <f>"17754096885"</f>
        <v>17754096885</v>
      </c>
      <c r="C148" s="4" t="s">
        <v>155</v>
      </c>
      <c r="D148" s="5">
        <v>65.77</v>
      </c>
      <c r="E148" s="5" t="s">
        <v>8</v>
      </c>
      <c r="F148" s="5">
        <v>71.4</v>
      </c>
      <c r="G148" s="5" t="s">
        <v>8</v>
      </c>
      <c r="H148" s="5">
        <v>68.59</v>
      </c>
    </row>
    <row r="149" customHeight="1" spans="1:8">
      <c r="A149" s="4" t="str">
        <f t="shared" si="2"/>
        <v>2023002</v>
      </c>
      <c r="B149" s="4" t="str">
        <f>"13855480332"</f>
        <v>13855480332</v>
      </c>
      <c r="C149" s="4" t="s">
        <v>156</v>
      </c>
      <c r="D149" s="5">
        <v>70.6</v>
      </c>
      <c r="E149" s="5" t="s">
        <v>8</v>
      </c>
      <c r="F149" s="5">
        <v>66.3</v>
      </c>
      <c r="G149" s="5" t="s">
        <v>8</v>
      </c>
      <c r="H149" s="5">
        <v>68.45</v>
      </c>
    </row>
    <row r="150" customHeight="1" spans="1:8">
      <c r="A150" s="4" t="str">
        <f t="shared" si="2"/>
        <v>2023002</v>
      </c>
      <c r="B150" s="4" t="str">
        <f>"15555075333"</f>
        <v>15555075333</v>
      </c>
      <c r="C150" s="4" t="s">
        <v>157</v>
      </c>
      <c r="D150" s="5">
        <v>69.38</v>
      </c>
      <c r="E150" s="5" t="s">
        <v>8</v>
      </c>
      <c r="F150" s="5">
        <v>67.5</v>
      </c>
      <c r="G150" s="5" t="s">
        <v>8</v>
      </c>
      <c r="H150" s="5">
        <v>68.44</v>
      </c>
    </row>
    <row r="151" customHeight="1" spans="1:8">
      <c r="A151" s="4" t="str">
        <f t="shared" si="2"/>
        <v>2023002</v>
      </c>
      <c r="B151" s="4" t="str">
        <f>"15395545761"</f>
        <v>15395545761</v>
      </c>
      <c r="C151" s="4" t="s">
        <v>158</v>
      </c>
      <c r="D151" s="5">
        <v>72.9</v>
      </c>
      <c r="E151" s="5" t="s">
        <v>8</v>
      </c>
      <c r="F151" s="5">
        <v>63.8</v>
      </c>
      <c r="G151" s="5" t="s">
        <v>8</v>
      </c>
      <c r="H151" s="5">
        <v>68.35</v>
      </c>
    </row>
    <row r="152" customHeight="1" spans="1:8">
      <c r="A152" s="4" t="str">
        <f t="shared" si="2"/>
        <v>2023002</v>
      </c>
      <c r="B152" s="4" t="str">
        <f>"15656512561"</f>
        <v>15656512561</v>
      </c>
      <c r="C152" s="4" t="s">
        <v>159</v>
      </c>
      <c r="D152" s="5">
        <v>71.27</v>
      </c>
      <c r="E152" s="5" t="s">
        <v>8</v>
      </c>
      <c r="F152" s="5">
        <v>65.3</v>
      </c>
      <c r="G152" s="5" t="s">
        <v>8</v>
      </c>
      <c r="H152" s="5">
        <v>68.29</v>
      </c>
    </row>
    <row r="153" customHeight="1" spans="1:8">
      <c r="A153" s="4" t="str">
        <f t="shared" si="2"/>
        <v>2023002</v>
      </c>
      <c r="B153" s="4" t="str">
        <f>"15221579646"</f>
        <v>15221579646</v>
      </c>
      <c r="C153" s="4" t="s">
        <v>160</v>
      </c>
      <c r="D153" s="5">
        <v>72.49</v>
      </c>
      <c r="E153" s="5" t="s">
        <v>8</v>
      </c>
      <c r="F153" s="5">
        <v>63.9</v>
      </c>
      <c r="G153" s="5" t="s">
        <v>8</v>
      </c>
      <c r="H153" s="5">
        <v>68.2</v>
      </c>
    </row>
    <row r="154" customHeight="1" spans="1:8">
      <c r="A154" s="4" t="str">
        <f t="shared" si="2"/>
        <v>2023002</v>
      </c>
      <c r="B154" s="4" t="str">
        <f>"13516443327"</f>
        <v>13516443327</v>
      </c>
      <c r="C154" s="4" t="s">
        <v>161</v>
      </c>
      <c r="D154" s="5">
        <v>64.56</v>
      </c>
      <c r="E154" s="5" t="s">
        <v>8</v>
      </c>
      <c r="F154" s="5">
        <v>71.7</v>
      </c>
      <c r="G154" s="5" t="s">
        <v>8</v>
      </c>
      <c r="H154" s="5">
        <v>68.13</v>
      </c>
    </row>
    <row r="155" customHeight="1" spans="1:8">
      <c r="A155" s="4" t="str">
        <f t="shared" si="2"/>
        <v>2023002</v>
      </c>
      <c r="B155" s="4" t="str">
        <f>"17775277710"</f>
        <v>17775277710</v>
      </c>
      <c r="C155" s="4" t="s">
        <v>162</v>
      </c>
      <c r="D155" s="5">
        <v>60.56</v>
      </c>
      <c r="E155" s="5" t="s">
        <v>8</v>
      </c>
      <c r="F155" s="5">
        <v>75.5</v>
      </c>
      <c r="G155" s="5" t="s">
        <v>8</v>
      </c>
      <c r="H155" s="5">
        <v>68.03</v>
      </c>
    </row>
    <row r="156" customHeight="1" spans="1:8">
      <c r="A156" s="4" t="str">
        <f t="shared" si="2"/>
        <v>2023002</v>
      </c>
      <c r="B156" s="4" t="str">
        <f>"15655429488"</f>
        <v>15655429488</v>
      </c>
      <c r="C156" s="4" t="s">
        <v>163</v>
      </c>
      <c r="D156" s="5">
        <v>66.96</v>
      </c>
      <c r="E156" s="5" t="s">
        <v>8</v>
      </c>
      <c r="F156" s="5">
        <v>69</v>
      </c>
      <c r="G156" s="5" t="s">
        <v>8</v>
      </c>
      <c r="H156" s="5">
        <v>67.98</v>
      </c>
    </row>
    <row r="157" customHeight="1" spans="1:8">
      <c r="A157" s="4" t="str">
        <f t="shared" si="2"/>
        <v>2023002</v>
      </c>
      <c r="B157" s="4" t="str">
        <f>"18098699606"</f>
        <v>18098699606</v>
      </c>
      <c r="C157" s="4" t="s">
        <v>164</v>
      </c>
      <c r="D157" s="5">
        <v>69.81</v>
      </c>
      <c r="E157" s="5" t="s">
        <v>8</v>
      </c>
      <c r="F157" s="5">
        <v>66</v>
      </c>
      <c r="G157" s="5" t="s">
        <v>8</v>
      </c>
      <c r="H157" s="5">
        <v>67.91</v>
      </c>
    </row>
    <row r="158" customHeight="1" spans="1:8">
      <c r="A158" s="4" t="str">
        <f t="shared" si="2"/>
        <v>2023002</v>
      </c>
      <c r="B158" s="4" t="str">
        <f>"13721124713"</f>
        <v>13721124713</v>
      </c>
      <c r="C158" s="4" t="s">
        <v>165</v>
      </c>
      <c r="D158" s="5">
        <v>67.66</v>
      </c>
      <c r="E158" s="5" t="s">
        <v>8</v>
      </c>
      <c r="F158" s="5">
        <v>68.1</v>
      </c>
      <c r="G158" s="5" t="s">
        <v>8</v>
      </c>
      <c r="H158" s="5">
        <v>67.88</v>
      </c>
    </row>
    <row r="159" customHeight="1" spans="1:8">
      <c r="A159" s="4" t="str">
        <f t="shared" si="2"/>
        <v>2023002</v>
      </c>
      <c r="B159" s="4" t="str">
        <f>"18255423617"</f>
        <v>18255423617</v>
      </c>
      <c r="C159" s="4" t="s">
        <v>166</v>
      </c>
      <c r="D159" s="5">
        <v>68.94</v>
      </c>
      <c r="E159" s="5" t="s">
        <v>8</v>
      </c>
      <c r="F159" s="5">
        <v>66.8</v>
      </c>
      <c r="G159" s="5" t="s">
        <v>8</v>
      </c>
      <c r="H159" s="5">
        <v>67.87</v>
      </c>
    </row>
    <row r="160" customHeight="1" spans="1:8">
      <c r="A160" s="4" t="str">
        <f t="shared" si="2"/>
        <v>2023002</v>
      </c>
      <c r="B160" s="4" t="str">
        <f>"18075451360"</f>
        <v>18075451360</v>
      </c>
      <c r="C160" s="4" t="s">
        <v>167</v>
      </c>
      <c r="D160" s="5">
        <v>62.03</v>
      </c>
      <c r="E160" s="5" t="s">
        <v>8</v>
      </c>
      <c r="F160" s="5">
        <v>73.3</v>
      </c>
      <c r="G160" s="5" t="s">
        <v>8</v>
      </c>
      <c r="H160" s="5">
        <v>67.67</v>
      </c>
    </row>
    <row r="161" customHeight="1" spans="1:8">
      <c r="A161" s="4" t="str">
        <f t="shared" si="2"/>
        <v>2023002</v>
      </c>
      <c r="B161" s="4" t="str">
        <f>"15855410056"</f>
        <v>15855410056</v>
      </c>
      <c r="C161" s="4" t="s">
        <v>168</v>
      </c>
      <c r="D161" s="5">
        <v>68.91</v>
      </c>
      <c r="E161" s="5" t="s">
        <v>8</v>
      </c>
      <c r="F161" s="5">
        <v>66.4</v>
      </c>
      <c r="G161" s="5" t="s">
        <v>8</v>
      </c>
      <c r="H161" s="5">
        <v>67.66</v>
      </c>
    </row>
    <row r="162" customHeight="1" spans="1:8">
      <c r="A162" s="4" t="str">
        <f t="shared" si="2"/>
        <v>2023002</v>
      </c>
      <c r="B162" s="4" t="str">
        <f>"17681107662"</f>
        <v>17681107662</v>
      </c>
      <c r="C162" s="4" t="s">
        <v>169</v>
      </c>
      <c r="D162" s="5">
        <v>61.63</v>
      </c>
      <c r="E162" s="5" t="s">
        <v>8</v>
      </c>
      <c r="F162" s="5">
        <v>73.6</v>
      </c>
      <c r="G162" s="5" t="s">
        <v>8</v>
      </c>
      <c r="H162" s="5">
        <v>67.62</v>
      </c>
    </row>
    <row r="163" customHeight="1" spans="1:8">
      <c r="A163" s="4" t="str">
        <f t="shared" si="2"/>
        <v>2023002</v>
      </c>
      <c r="B163" s="4" t="str">
        <f>"17730159575"</f>
        <v>17730159575</v>
      </c>
      <c r="C163" s="4" t="s">
        <v>170</v>
      </c>
      <c r="D163" s="5">
        <v>66.06</v>
      </c>
      <c r="E163" s="5" t="s">
        <v>8</v>
      </c>
      <c r="F163" s="5">
        <v>68.8</v>
      </c>
      <c r="G163" s="5" t="s">
        <v>8</v>
      </c>
      <c r="H163" s="5">
        <v>67.43</v>
      </c>
    </row>
    <row r="164" customHeight="1" spans="1:8">
      <c r="A164" s="4" t="str">
        <f t="shared" si="2"/>
        <v>2023002</v>
      </c>
      <c r="B164" s="4" t="str">
        <f>"18119543313"</f>
        <v>18119543313</v>
      </c>
      <c r="C164" s="4" t="s">
        <v>171</v>
      </c>
      <c r="D164" s="5">
        <v>68.19</v>
      </c>
      <c r="E164" s="5" t="s">
        <v>8</v>
      </c>
      <c r="F164" s="5">
        <v>66.6</v>
      </c>
      <c r="G164" s="5" t="s">
        <v>8</v>
      </c>
      <c r="H164" s="5">
        <v>67.4</v>
      </c>
    </row>
    <row r="165" customHeight="1" spans="1:8">
      <c r="A165" s="4" t="str">
        <f t="shared" si="2"/>
        <v>2023002</v>
      </c>
      <c r="B165" s="4" t="str">
        <f>"17855457578"</f>
        <v>17855457578</v>
      </c>
      <c r="C165" s="4" t="s">
        <v>172</v>
      </c>
      <c r="D165" s="5">
        <v>68.91</v>
      </c>
      <c r="E165" s="5" t="s">
        <v>8</v>
      </c>
      <c r="F165" s="5">
        <v>65.5</v>
      </c>
      <c r="G165" s="5" t="s">
        <v>8</v>
      </c>
      <c r="H165" s="5">
        <v>67.21</v>
      </c>
    </row>
    <row r="166" customHeight="1" spans="1:8">
      <c r="A166" s="4" t="str">
        <f t="shared" si="2"/>
        <v>2023002</v>
      </c>
      <c r="B166" s="4" t="str">
        <f>"15345547427"</f>
        <v>15345547427</v>
      </c>
      <c r="C166" s="4" t="s">
        <v>173</v>
      </c>
      <c r="D166" s="5">
        <v>67.06</v>
      </c>
      <c r="E166" s="5" t="s">
        <v>8</v>
      </c>
      <c r="F166" s="5">
        <v>67.2</v>
      </c>
      <c r="G166" s="5" t="s">
        <v>8</v>
      </c>
      <c r="H166" s="5">
        <v>67.13</v>
      </c>
    </row>
    <row r="167" customHeight="1" spans="1:8">
      <c r="A167" s="4" t="str">
        <f t="shared" si="2"/>
        <v>2023002</v>
      </c>
      <c r="B167" s="4" t="str">
        <f>"17887917560"</f>
        <v>17887917560</v>
      </c>
      <c r="C167" s="4" t="s">
        <v>174</v>
      </c>
      <c r="D167" s="5">
        <v>61.97</v>
      </c>
      <c r="E167" s="5" t="s">
        <v>8</v>
      </c>
      <c r="F167" s="5">
        <v>72</v>
      </c>
      <c r="G167" s="5" t="s">
        <v>8</v>
      </c>
      <c r="H167" s="5">
        <v>66.99</v>
      </c>
    </row>
    <row r="168" customHeight="1" spans="1:8">
      <c r="A168" s="4" t="str">
        <f t="shared" si="2"/>
        <v>2023002</v>
      </c>
      <c r="B168" s="4" t="str">
        <f>"18655441289"</f>
        <v>18655441289</v>
      </c>
      <c r="C168" s="4" t="s">
        <v>175</v>
      </c>
      <c r="D168" s="5">
        <v>67.58</v>
      </c>
      <c r="E168" s="5" t="s">
        <v>8</v>
      </c>
      <c r="F168" s="5">
        <v>66.2</v>
      </c>
      <c r="G168" s="5" t="s">
        <v>8</v>
      </c>
      <c r="H168" s="5">
        <v>66.89</v>
      </c>
    </row>
    <row r="169" customHeight="1" spans="1:8">
      <c r="A169" s="4" t="str">
        <f t="shared" si="2"/>
        <v>2023002</v>
      </c>
      <c r="B169" s="4" t="str">
        <f>"15656568776"</f>
        <v>15656568776</v>
      </c>
      <c r="C169" s="4" t="s">
        <v>176</v>
      </c>
      <c r="D169" s="5">
        <v>63.31</v>
      </c>
      <c r="E169" s="5" t="s">
        <v>8</v>
      </c>
      <c r="F169" s="5">
        <v>70.4</v>
      </c>
      <c r="G169" s="5" t="s">
        <v>8</v>
      </c>
      <c r="H169" s="5">
        <v>66.86</v>
      </c>
    </row>
    <row r="170" customHeight="1" spans="1:8">
      <c r="A170" s="4" t="str">
        <f t="shared" si="2"/>
        <v>2023002</v>
      </c>
      <c r="B170" s="4" t="str">
        <f>"18205541997"</f>
        <v>18205541997</v>
      </c>
      <c r="C170" s="4" t="s">
        <v>177</v>
      </c>
      <c r="D170" s="5">
        <v>65.26</v>
      </c>
      <c r="E170" s="5" t="s">
        <v>8</v>
      </c>
      <c r="F170" s="5">
        <v>67.6</v>
      </c>
      <c r="G170" s="5" t="s">
        <v>8</v>
      </c>
      <c r="H170" s="5">
        <v>66.43</v>
      </c>
    </row>
    <row r="171" customHeight="1" spans="1:8">
      <c r="A171" s="4" t="str">
        <f t="shared" si="2"/>
        <v>2023002</v>
      </c>
      <c r="B171" s="4" t="str">
        <f>"13339186366"</f>
        <v>13339186366</v>
      </c>
      <c r="C171" s="4" t="s">
        <v>178</v>
      </c>
      <c r="D171" s="5">
        <v>69.04</v>
      </c>
      <c r="E171" s="5" t="s">
        <v>8</v>
      </c>
      <c r="F171" s="5">
        <v>63.4</v>
      </c>
      <c r="G171" s="5" t="s">
        <v>8</v>
      </c>
      <c r="H171" s="5">
        <v>66.22</v>
      </c>
    </row>
    <row r="172" customHeight="1" spans="1:8">
      <c r="A172" s="4" t="str">
        <f t="shared" si="2"/>
        <v>2023002</v>
      </c>
      <c r="B172" s="4" t="str">
        <f>"15212444502"</f>
        <v>15212444502</v>
      </c>
      <c r="C172" s="4" t="s">
        <v>179</v>
      </c>
      <c r="D172" s="5">
        <v>67.33</v>
      </c>
      <c r="E172" s="5" t="s">
        <v>8</v>
      </c>
      <c r="F172" s="5">
        <v>64.9</v>
      </c>
      <c r="G172" s="5" t="s">
        <v>8</v>
      </c>
      <c r="H172" s="5">
        <v>66.12</v>
      </c>
    </row>
    <row r="173" customHeight="1" spans="1:8">
      <c r="A173" s="4" t="str">
        <f t="shared" si="2"/>
        <v>2023002</v>
      </c>
      <c r="B173" s="4" t="str">
        <f>"15375166786"</f>
        <v>15375166786</v>
      </c>
      <c r="C173" s="4" t="s">
        <v>180</v>
      </c>
      <c r="D173" s="5">
        <v>63.63</v>
      </c>
      <c r="E173" s="5" t="s">
        <v>8</v>
      </c>
      <c r="F173" s="5">
        <v>68.5</v>
      </c>
      <c r="G173" s="5" t="s">
        <v>8</v>
      </c>
      <c r="H173" s="5">
        <v>66.07</v>
      </c>
    </row>
    <row r="174" customHeight="1" spans="1:8">
      <c r="A174" s="4" t="str">
        <f t="shared" si="2"/>
        <v>2023002</v>
      </c>
      <c r="B174" s="4" t="str">
        <f>"15156884043"</f>
        <v>15156884043</v>
      </c>
      <c r="C174" s="4" t="s">
        <v>181</v>
      </c>
      <c r="D174" s="5">
        <v>65.52</v>
      </c>
      <c r="E174" s="5" t="s">
        <v>8</v>
      </c>
      <c r="F174" s="5">
        <v>66.6</v>
      </c>
      <c r="G174" s="5" t="s">
        <v>8</v>
      </c>
      <c r="H174" s="5">
        <v>66.06</v>
      </c>
    </row>
    <row r="175" customHeight="1" spans="1:8">
      <c r="A175" s="4" t="str">
        <f t="shared" si="2"/>
        <v>2023002</v>
      </c>
      <c r="B175" s="4" t="str">
        <f>"18855401528"</f>
        <v>18855401528</v>
      </c>
      <c r="C175" s="4" t="s">
        <v>182</v>
      </c>
      <c r="D175" s="5">
        <v>68.16</v>
      </c>
      <c r="E175" s="5" t="s">
        <v>8</v>
      </c>
      <c r="F175" s="5">
        <v>63.6</v>
      </c>
      <c r="G175" s="5" t="s">
        <v>8</v>
      </c>
      <c r="H175" s="5">
        <v>65.88</v>
      </c>
    </row>
    <row r="176" customHeight="1" spans="1:8">
      <c r="A176" s="4" t="str">
        <f t="shared" si="2"/>
        <v>2023002</v>
      </c>
      <c r="B176" s="4" t="str">
        <f>"15055925086"</f>
        <v>15055925086</v>
      </c>
      <c r="C176" s="4" t="s">
        <v>183</v>
      </c>
      <c r="D176" s="5">
        <v>63.13</v>
      </c>
      <c r="E176" s="5" t="s">
        <v>8</v>
      </c>
      <c r="F176" s="5">
        <v>68.6</v>
      </c>
      <c r="G176" s="5" t="s">
        <v>8</v>
      </c>
      <c r="H176" s="5">
        <v>65.87</v>
      </c>
    </row>
    <row r="177" customHeight="1" spans="1:8">
      <c r="A177" s="4" t="str">
        <f t="shared" si="2"/>
        <v>2023002</v>
      </c>
      <c r="B177" s="4" t="str">
        <f>"13605544383"</f>
        <v>13605544383</v>
      </c>
      <c r="C177" s="4" t="s">
        <v>184</v>
      </c>
      <c r="D177" s="5">
        <v>65.12</v>
      </c>
      <c r="E177" s="5" t="s">
        <v>8</v>
      </c>
      <c r="F177" s="5">
        <v>66.6</v>
      </c>
      <c r="G177" s="5" t="s">
        <v>8</v>
      </c>
      <c r="H177" s="5">
        <v>65.86</v>
      </c>
    </row>
    <row r="178" customHeight="1" spans="1:8">
      <c r="A178" s="4" t="str">
        <f t="shared" si="2"/>
        <v>2023002</v>
      </c>
      <c r="B178" s="4" t="str">
        <f>"17784251454"</f>
        <v>17784251454</v>
      </c>
      <c r="C178" s="4" t="s">
        <v>185</v>
      </c>
      <c r="D178" s="5">
        <v>63.92</v>
      </c>
      <c r="E178" s="5" t="s">
        <v>8</v>
      </c>
      <c r="F178" s="5">
        <v>67.4</v>
      </c>
      <c r="G178" s="5" t="s">
        <v>8</v>
      </c>
      <c r="H178" s="5">
        <v>65.66</v>
      </c>
    </row>
    <row r="179" customHeight="1" spans="1:8">
      <c r="A179" s="4" t="str">
        <f t="shared" si="2"/>
        <v>2023002</v>
      </c>
      <c r="B179" s="4" t="str">
        <f>"17755436949"</f>
        <v>17755436949</v>
      </c>
      <c r="C179" s="4" t="s">
        <v>186</v>
      </c>
      <c r="D179" s="5">
        <v>67.85</v>
      </c>
      <c r="E179" s="5" t="s">
        <v>8</v>
      </c>
      <c r="F179" s="5">
        <v>63.3</v>
      </c>
      <c r="G179" s="5" t="s">
        <v>8</v>
      </c>
      <c r="H179" s="5">
        <v>65.58</v>
      </c>
    </row>
    <row r="180" customHeight="1" spans="1:8">
      <c r="A180" s="4" t="str">
        <f t="shared" ref="A180:A243" si="3">"2023002"</f>
        <v>2023002</v>
      </c>
      <c r="B180" s="4" t="str">
        <f>"15856699417"</f>
        <v>15856699417</v>
      </c>
      <c r="C180" s="4" t="s">
        <v>187</v>
      </c>
      <c r="D180" s="5">
        <v>66.54</v>
      </c>
      <c r="E180" s="5" t="s">
        <v>8</v>
      </c>
      <c r="F180" s="5">
        <v>64.2</v>
      </c>
      <c r="G180" s="5" t="s">
        <v>8</v>
      </c>
      <c r="H180" s="5">
        <v>65.37</v>
      </c>
    </row>
    <row r="181" customHeight="1" spans="1:8">
      <c r="A181" s="4" t="str">
        <f t="shared" si="3"/>
        <v>2023002</v>
      </c>
      <c r="B181" s="4" t="str">
        <f>"19142487664"</f>
        <v>19142487664</v>
      </c>
      <c r="C181" s="4" t="s">
        <v>188</v>
      </c>
      <c r="D181" s="5">
        <v>73.02</v>
      </c>
      <c r="E181" s="5" t="s">
        <v>8</v>
      </c>
      <c r="F181" s="5">
        <v>57.7</v>
      </c>
      <c r="G181" s="5" t="s">
        <v>8</v>
      </c>
      <c r="H181" s="5">
        <v>65.36</v>
      </c>
    </row>
    <row r="182" customHeight="1" spans="1:8">
      <c r="A182" s="4" t="str">
        <f t="shared" si="3"/>
        <v>2023002</v>
      </c>
      <c r="B182" s="4" t="str">
        <f>"13866342017"</f>
        <v>13866342017</v>
      </c>
      <c r="C182" s="4" t="s">
        <v>189</v>
      </c>
      <c r="D182" s="5">
        <v>66.23</v>
      </c>
      <c r="E182" s="5" t="s">
        <v>8</v>
      </c>
      <c r="F182" s="5">
        <v>64.3</v>
      </c>
      <c r="G182" s="5" t="s">
        <v>8</v>
      </c>
      <c r="H182" s="5">
        <v>65.27</v>
      </c>
    </row>
    <row r="183" customHeight="1" spans="1:8">
      <c r="A183" s="4" t="str">
        <f t="shared" si="3"/>
        <v>2023002</v>
      </c>
      <c r="B183" s="4" t="str">
        <f>"18119515010"</f>
        <v>18119515010</v>
      </c>
      <c r="C183" s="4" t="s">
        <v>190</v>
      </c>
      <c r="D183" s="5">
        <v>68.31</v>
      </c>
      <c r="E183" s="5" t="s">
        <v>8</v>
      </c>
      <c r="F183" s="5">
        <v>62.2</v>
      </c>
      <c r="G183" s="5" t="s">
        <v>8</v>
      </c>
      <c r="H183" s="5">
        <v>65.26</v>
      </c>
    </row>
    <row r="184" customHeight="1" spans="1:8">
      <c r="A184" s="4" t="str">
        <f t="shared" si="3"/>
        <v>2023002</v>
      </c>
      <c r="B184" s="4" t="str">
        <f>"15209832036"</f>
        <v>15209832036</v>
      </c>
      <c r="C184" s="4" t="s">
        <v>191</v>
      </c>
      <c r="D184" s="5">
        <v>60.8</v>
      </c>
      <c r="E184" s="5" t="s">
        <v>8</v>
      </c>
      <c r="F184" s="5">
        <v>69.6</v>
      </c>
      <c r="G184" s="5" t="s">
        <v>8</v>
      </c>
      <c r="H184" s="5">
        <v>65.2</v>
      </c>
    </row>
    <row r="185" customHeight="1" spans="1:8">
      <c r="A185" s="4" t="str">
        <f t="shared" si="3"/>
        <v>2023002</v>
      </c>
      <c r="B185" s="4" t="str">
        <f>"15212660291"</f>
        <v>15212660291</v>
      </c>
      <c r="C185" s="4" t="s">
        <v>192</v>
      </c>
      <c r="D185" s="5">
        <v>59.56</v>
      </c>
      <c r="E185" s="5" t="s">
        <v>8</v>
      </c>
      <c r="F185" s="5">
        <v>70.7</v>
      </c>
      <c r="G185" s="5" t="s">
        <v>8</v>
      </c>
      <c r="H185" s="5">
        <v>65.13</v>
      </c>
    </row>
    <row r="186" customHeight="1" spans="1:8">
      <c r="A186" s="4" t="str">
        <f t="shared" si="3"/>
        <v>2023002</v>
      </c>
      <c r="B186" s="4" t="str">
        <f>"18856060097"</f>
        <v>18856060097</v>
      </c>
      <c r="C186" s="4" t="s">
        <v>193</v>
      </c>
      <c r="D186" s="5">
        <v>66.22</v>
      </c>
      <c r="E186" s="5" t="s">
        <v>8</v>
      </c>
      <c r="F186" s="5">
        <v>64</v>
      </c>
      <c r="G186" s="5" t="s">
        <v>8</v>
      </c>
      <c r="H186" s="5">
        <v>65.11</v>
      </c>
    </row>
    <row r="187" customHeight="1" spans="1:8">
      <c r="A187" s="4" t="str">
        <f t="shared" si="3"/>
        <v>2023002</v>
      </c>
      <c r="B187" s="4" t="str">
        <f>"15955497545"</f>
        <v>15955497545</v>
      </c>
      <c r="C187" s="4" t="s">
        <v>194</v>
      </c>
      <c r="D187" s="5">
        <v>64.16</v>
      </c>
      <c r="E187" s="5" t="s">
        <v>8</v>
      </c>
      <c r="F187" s="5">
        <v>65.8</v>
      </c>
      <c r="G187" s="5" t="s">
        <v>8</v>
      </c>
      <c r="H187" s="5">
        <v>64.98</v>
      </c>
    </row>
    <row r="188" customHeight="1" spans="1:8">
      <c r="A188" s="4" t="str">
        <f t="shared" si="3"/>
        <v>2023002</v>
      </c>
      <c r="B188" s="4" t="str">
        <f>"13635541431"</f>
        <v>13635541431</v>
      </c>
      <c r="C188" s="4" t="s">
        <v>195</v>
      </c>
      <c r="D188" s="5">
        <v>63.12</v>
      </c>
      <c r="E188" s="5" t="s">
        <v>8</v>
      </c>
      <c r="F188" s="5">
        <v>66.5</v>
      </c>
      <c r="G188" s="5" t="s">
        <v>8</v>
      </c>
      <c r="H188" s="5">
        <v>64.81</v>
      </c>
    </row>
    <row r="189" customHeight="1" spans="1:8">
      <c r="A189" s="4" t="str">
        <f t="shared" si="3"/>
        <v>2023002</v>
      </c>
      <c r="B189" s="4" t="str">
        <f>"18505545998"</f>
        <v>18505545998</v>
      </c>
      <c r="C189" s="4" t="s">
        <v>196</v>
      </c>
      <c r="D189" s="5">
        <v>61.74</v>
      </c>
      <c r="E189" s="5" t="s">
        <v>8</v>
      </c>
      <c r="F189" s="5">
        <v>67.6</v>
      </c>
      <c r="G189" s="5" t="s">
        <v>8</v>
      </c>
      <c r="H189" s="5">
        <v>64.67</v>
      </c>
    </row>
    <row r="190" customHeight="1" spans="1:8">
      <c r="A190" s="4" t="str">
        <f t="shared" si="3"/>
        <v>2023002</v>
      </c>
      <c r="B190" s="4" t="str">
        <f>"18055475319"</f>
        <v>18055475319</v>
      </c>
      <c r="C190" s="4" t="s">
        <v>197</v>
      </c>
      <c r="D190" s="5">
        <v>62.5</v>
      </c>
      <c r="E190" s="5" t="s">
        <v>8</v>
      </c>
      <c r="F190" s="5">
        <v>66.7</v>
      </c>
      <c r="G190" s="5" t="s">
        <v>8</v>
      </c>
      <c r="H190" s="5">
        <v>64.6</v>
      </c>
    </row>
    <row r="191" customHeight="1" spans="1:8">
      <c r="A191" s="4" t="str">
        <f t="shared" si="3"/>
        <v>2023002</v>
      </c>
      <c r="B191" s="4" t="str">
        <f>"15395497185"</f>
        <v>15395497185</v>
      </c>
      <c r="C191" s="4" t="s">
        <v>198</v>
      </c>
      <c r="D191" s="5">
        <v>63.79</v>
      </c>
      <c r="E191" s="5" t="s">
        <v>8</v>
      </c>
      <c r="F191" s="5">
        <v>65.4</v>
      </c>
      <c r="G191" s="5" t="s">
        <v>8</v>
      </c>
      <c r="H191" s="5">
        <v>64.6</v>
      </c>
    </row>
    <row r="192" customHeight="1" spans="1:8">
      <c r="A192" s="4" t="str">
        <f t="shared" si="3"/>
        <v>2023002</v>
      </c>
      <c r="B192" s="4" t="str">
        <f>"18949666100"</f>
        <v>18949666100</v>
      </c>
      <c r="C192" s="4" t="s">
        <v>199</v>
      </c>
      <c r="D192" s="5">
        <v>58.2</v>
      </c>
      <c r="E192" s="5" t="s">
        <v>8</v>
      </c>
      <c r="F192" s="5">
        <v>70.9</v>
      </c>
      <c r="G192" s="5" t="s">
        <v>8</v>
      </c>
      <c r="H192" s="5">
        <v>64.55</v>
      </c>
    </row>
    <row r="193" customHeight="1" spans="1:8">
      <c r="A193" s="4" t="str">
        <f t="shared" si="3"/>
        <v>2023002</v>
      </c>
      <c r="B193" s="4" t="str">
        <f>"18815686040"</f>
        <v>18815686040</v>
      </c>
      <c r="C193" s="4" t="s">
        <v>200</v>
      </c>
      <c r="D193" s="5">
        <v>65.65</v>
      </c>
      <c r="E193" s="5" t="s">
        <v>8</v>
      </c>
      <c r="F193" s="5">
        <v>63.2</v>
      </c>
      <c r="G193" s="5" t="s">
        <v>8</v>
      </c>
      <c r="H193" s="5">
        <v>64.43</v>
      </c>
    </row>
    <row r="194" customHeight="1" spans="1:8">
      <c r="A194" s="4" t="str">
        <f t="shared" si="3"/>
        <v>2023002</v>
      </c>
      <c r="B194" s="4" t="str">
        <f>"15955462355"</f>
        <v>15955462355</v>
      </c>
      <c r="C194" s="4" t="s">
        <v>201</v>
      </c>
      <c r="D194" s="5">
        <v>60.97</v>
      </c>
      <c r="E194" s="5" t="s">
        <v>8</v>
      </c>
      <c r="F194" s="5">
        <v>67.8</v>
      </c>
      <c r="G194" s="5" t="s">
        <v>8</v>
      </c>
      <c r="H194" s="5">
        <v>64.39</v>
      </c>
    </row>
    <row r="195" customHeight="1" spans="1:8">
      <c r="A195" s="4" t="str">
        <f t="shared" si="3"/>
        <v>2023002</v>
      </c>
      <c r="B195" s="4" t="str">
        <f>"17755422273"</f>
        <v>17755422273</v>
      </c>
      <c r="C195" s="4" t="s">
        <v>202</v>
      </c>
      <c r="D195" s="5">
        <v>63.81</v>
      </c>
      <c r="E195" s="5" t="s">
        <v>8</v>
      </c>
      <c r="F195" s="5">
        <v>64.8</v>
      </c>
      <c r="G195" s="5" t="s">
        <v>8</v>
      </c>
      <c r="H195" s="5">
        <v>64.31</v>
      </c>
    </row>
    <row r="196" customHeight="1" spans="1:8">
      <c r="A196" s="4" t="str">
        <f t="shared" si="3"/>
        <v>2023002</v>
      </c>
      <c r="B196" s="4" t="str">
        <f>"15557218803"</f>
        <v>15557218803</v>
      </c>
      <c r="C196" s="4" t="s">
        <v>203</v>
      </c>
      <c r="D196" s="5">
        <v>64.48</v>
      </c>
      <c r="E196" s="5" t="s">
        <v>8</v>
      </c>
      <c r="F196" s="5">
        <v>64</v>
      </c>
      <c r="G196" s="5" t="s">
        <v>8</v>
      </c>
      <c r="H196" s="5">
        <v>64.24</v>
      </c>
    </row>
    <row r="197" customHeight="1" spans="1:8">
      <c r="A197" s="4" t="str">
        <f t="shared" si="3"/>
        <v>2023002</v>
      </c>
      <c r="B197" s="4" t="str">
        <f>"15385545805"</f>
        <v>15385545805</v>
      </c>
      <c r="C197" s="4" t="s">
        <v>204</v>
      </c>
      <c r="D197" s="5">
        <v>64.72</v>
      </c>
      <c r="E197" s="5" t="s">
        <v>8</v>
      </c>
      <c r="F197" s="5">
        <v>63.7</v>
      </c>
      <c r="G197" s="5" t="s">
        <v>8</v>
      </c>
      <c r="H197" s="5">
        <v>64.21</v>
      </c>
    </row>
    <row r="198" customHeight="1" spans="1:8">
      <c r="A198" s="4" t="str">
        <f t="shared" si="3"/>
        <v>2023002</v>
      </c>
      <c r="B198" s="4" t="str">
        <f>"15856696823"</f>
        <v>15856696823</v>
      </c>
      <c r="C198" s="4" t="s">
        <v>205</v>
      </c>
      <c r="D198" s="5">
        <v>64.13</v>
      </c>
      <c r="E198" s="5" t="s">
        <v>8</v>
      </c>
      <c r="F198" s="5">
        <v>64.1</v>
      </c>
      <c r="G198" s="5" t="s">
        <v>8</v>
      </c>
      <c r="H198" s="5">
        <v>64.12</v>
      </c>
    </row>
    <row r="199" customHeight="1" spans="1:8">
      <c r="A199" s="4" t="str">
        <f t="shared" si="3"/>
        <v>2023002</v>
      </c>
      <c r="B199" s="4" t="str">
        <f>"18255415827"</f>
        <v>18255415827</v>
      </c>
      <c r="C199" s="4" t="s">
        <v>206</v>
      </c>
      <c r="D199" s="5">
        <v>60.1</v>
      </c>
      <c r="E199" s="5" t="s">
        <v>8</v>
      </c>
      <c r="F199" s="5">
        <v>68.1</v>
      </c>
      <c r="G199" s="5" t="s">
        <v>8</v>
      </c>
      <c r="H199" s="5">
        <v>64.1</v>
      </c>
    </row>
    <row r="200" customHeight="1" spans="1:8">
      <c r="A200" s="4" t="str">
        <f t="shared" si="3"/>
        <v>2023002</v>
      </c>
      <c r="B200" s="4" t="str">
        <f>"17305690353"</f>
        <v>17305690353</v>
      </c>
      <c r="C200" s="4" t="s">
        <v>207</v>
      </c>
      <c r="D200" s="5">
        <v>60.7</v>
      </c>
      <c r="E200" s="5" t="s">
        <v>8</v>
      </c>
      <c r="F200" s="5">
        <v>67.4</v>
      </c>
      <c r="G200" s="5" t="s">
        <v>8</v>
      </c>
      <c r="H200" s="5">
        <v>64.05</v>
      </c>
    </row>
    <row r="201" customHeight="1" spans="1:8">
      <c r="A201" s="4" t="str">
        <f t="shared" si="3"/>
        <v>2023002</v>
      </c>
      <c r="B201" s="4" t="str">
        <f>"18365203328"</f>
        <v>18365203328</v>
      </c>
      <c r="C201" s="4" t="s">
        <v>208</v>
      </c>
      <c r="D201" s="5">
        <v>58.57</v>
      </c>
      <c r="E201" s="5" t="s">
        <v>8</v>
      </c>
      <c r="F201" s="5">
        <v>69.5</v>
      </c>
      <c r="G201" s="5" t="s">
        <v>8</v>
      </c>
      <c r="H201" s="5">
        <v>64.04</v>
      </c>
    </row>
    <row r="202" customHeight="1" spans="1:8">
      <c r="A202" s="4" t="str">
        <f t="shared" si="3"/>
        <v>2023002</v>
      </c>
      <c r="B202" s="4" t="str">
        <f>"15255419566"</f>
        <v>15255419566</v>
      </c>
      <c r="C202" s="4" t="s">
        <v>209</v>
      </c>
      <c r="D202" s="5">
        <v>66.38</v>
      </c>
      <c r="E202" s="5" t="s">
        <v>8</v>
      </c>
      <c r="F202" s="5">
        <v>61.3</v>
      </c>
      <c r="G202" s="5" t="s">
        <v>8</v>
      </c>
      <c r="H202" s="5">
        <v>63.84</v>
      </c>
    </row>
    <row r="203" customHeight="1" spans="1:8">
      <c r="A203" s="4" t="str">
        <f t="shared" si="3"/>
        <v>2023002</v>
      </c>
      <c r="B203" s="4" t="str">
        <f>"18068195710"</f>
        <v>18068195710</v>
      </c>
      <c r="C203" s="4" t="s">
        <v>210</v>
      </c>
      <c r="D203" s="5">
        <v>64.2</v>
      </c>
      <c r="E203" s="5" t="s">
        <v>8</v>
      </c>
      <c r="F203" s="5">
        <v>63.3</v>
      </c>
      <c r="G203" s="5" t="s">
        <v>8</v>
      </c>
      <c r="H203" s="5">
        <v>63.75</v>
      </c>
    </row>
    <row r="204" customHeight="1" spans="1:8">
      <c r="A204" s="4" t="str">
        <f t="shared" si="3"/>
        <v>2023002</v>
      </c>
      <c r="B204" s="4" t="str">
        <f>"18255400295"</f>
        <v>18255400295</v>
      </c>
      <c r="C204" s="4" t="s">
        <v>211</v>
      </c>
      <c r="D204" s="5">
        <v>63.91</v>
      </c>
      <c r="E204" s="5" t="s">
        <v>8</v>
      </c>
      <c r="F204" s="5">
        <v>63.5</v>
      </c>
      <c r="G204" s="5" t="s">
        <v>8</v>
      </c>
      <c r="H204" s="5">
        <v>63.71</v>
      </c>
    </row>
    <row r="205" customHeight="1" spans="1:8">
      <c r="A205" s="4" t="str">
        <f t="shared" si="3"/>
        <v>2023002</v>
      </c>
      <c r="B205" s="4" t="str">
        <f>"18725546265"</f>
        <v>18725546265</v>
      </c>
      <c r="C205" s="4" t="s">
        <v>212</v>
      </c>
      <c r="D205" s="5">
        <v>62.1</v>
      </c>
      <c r="E205" s="5" t="s">
        <v>8</v>
      </c>
      <c r="F205" s="5">
        <v>65</v>
      </c>
      <c r="G205" s="5" t="s">
        <v>8</v>
      </c>
      <c r="H205" s="5">
        <v>63.55</v>
      </c>
    </row>
    <row r="206" customHeight="1" spans="1:8">
      <c r="A206" s="4" t="str">
        <f t="shared" si="3"/>
        <v>2023002</v>
      </c>
      <c r="B206" s="4" t="str">
        <f>"18715115582"</f>
        <v>18715115582</v>
      </c>
      <c r="C206" s="4" t="s">
        <v>213</v>
      </c>
      <c r="D206" s="5">
        <v>56.87</v>
      </c>
      <c r="E206" s="5" t="s">
        <v>8</v>
      </c>
      <c r="F206" s="5">
        <v>70.1</v>
      </c>
      <c r="G206" s="5" t="s">
        <v>8</v>
      </c>
      <c r="H206" s="5">
        <v>63.49</v>
      </c>
    </row>
    <row r="207" customHeight="1" spans="1:8">
      <c r="A207" s="4" t="str">
        <f t="shared" si="3"/>
        <v>2023002</v>
      </c>
      <c r="B207" s="4" t="str">
        <f>"19805542898"</f>
        <v>19805542898</v>
      </c>
      <c r="C207" s="4" t="s">
        <v>214</v>
      </c>
      <c r="D207" s="5">
        <v>58.42</v>
      </c>
      <c r="E207" s="5" t="s">
        <v>8</v>
      </c>
      <c r="F207" s="5">
        <v>68.4</v>
      </c>
      <c r="G207" s="5" t="s">
        <v>8</v>
      </c>
      <c r="H207" s="5">
        <v>63.41</v>
      </c>
    </row>
    <row r="208" customHeight="1" spans="1:8">
      <c r="A208" s="4" t="str">
        <f t="shared" si="3"/>
        <v>2023002</v>
      </c>
      <c r="B208" s="4" t="str">
        <f>"17855472001"</f>
        <v>17855472001</v>
      </c>
      <c r="C208" s="4" t="s">
        <v>215</v>
      </c>
      <c r="D208" s="5">
        <v>60.92</v>
      </c>
      <c r="E208" s="5" t="s">
        <v>8</v>
      </c>
      <c r="F208" s="5">
        <v>65.8</v>
      </c>
      <c r="G208" s="5" t="s">
        <v>8</v>
      </c>
      <c r="H208" s="5">
        <v>63.36</v>
      </c>
    </row>
    <row r="209" customHeight="1" spans="1:8">
      <c r="A209" s="4" t="str">
        <f t="shared" si="3"/>
        <v>2023002</v>
      </c>
      <c r="B209" s="4" t="str">
        <f>"19965487628"</f>
        <v>19965487628</v>
      </c>
      <c r="C209" s="4" t="s">
        <v>216</v>
      </c>
      <c r="D209" s="5">
        <v>63.49</v>
      </c>
      <c r="E209" s="5" t="s">
        <v>8</v>
      </c>
      <c r="F209" s="5">
        <v>63</v>
      </c>
      <c r="G209" s="5" t="s">
        <v>8</v>
      </c>
      <c r="H209" s="5">
        <v>63.25</v>
      </c>
    </row>
    <row r="210" customHeight="1" spans="1:8">
      <c r="A210" s="4" t="str">
        <f t="shared" si="3"/>
        <v>2023002</v>
      </c>
      <c r="B210" s="4" t="str">
        <f>"19855634447"</f>
        <v>19855634447</v>
      </c>
      <c r="C210" s="4" t="s">
        <v>217</v>
      </c>
      <c r="D210" s="5">
        <v>57.58</v>
      </c>
      <c r="E210" s="5" t="s">
        <v>8</v>
      </c>
      <c r="F210" s="5">
        <v>68.8</v>
      </c>
      <c r="G210" s="5" t="s">
        <v>8</v>
      </c>
      <c r="H210" s="5">
        <v>63.19</v>
      </c>
    </row>
    <row r="211" customHeight="1" spans="1:8">
      <c r="A211" s="4" t="str">
        <f t="shared" si="3"/>
        <v>2023002</v>
      </c>
      <c r="B211" s="4" t="str">
        <f>"15357987992"</f>
        <v>15357987992</v>
      </c>
      <c r="C211" s="4" t="s">
        <v>218</v>
      </c>
      <c r="D211" s="5">
        <v>61.51</v>
      </c>
      <c r="E211" s="5" t="s">
        <v>8</v>
      </c>
      <c r="F211" s="5">
        <v>64.8</v>
      </c>
      <c r="G211" s="5" t="s">
        <v>8</v>
      </c>
      <c r="H211" s="5">
        <v>63.16</v>
      </c>
    </row>
    <row r="212" customHeight="1" spans="1:8">
      <c r="A212" s="4" t="str">
        <f t="shared" si="3"/>
        <v>2023002</v>
      </c>
      <c r="B212" s="4" t="str">
        <f>"15156985674"</f>
        <v>15156985674</v>
      </c>
      <c r="C212" s="4" t="s">
        <v>219</v>
      </c>
      <c r="D212" s="5">
        <v>61.97</v>
      </c>
      <c r="E212" s="5" t="s">
        <v>8</v>
      </c>
      <c r="F212" s="5">
        <v>64.3</v>
      </c>
      <c r="G212" s="5" t="s">
        <v>8</v>
      </c>
      <c r="H212" s="5">
        <v>63.14</v>
      </c>
    </row>
    <row r="213" customHeight="1" spans="1:8">
      <c r="A213" s="4" t="str">
        <f t="shared" si="3"/>
        <v>2023002</v>
      </c>
      <c r="B213" s="4" t="str">
        <f>"13516423030"</f>
        <v>13516423030</v>
      </c>
      <c r="C213" s="4" t="s">
        <v>220</v>
      </c>
      <c r="D213" s="5">
        <v>63.77</v>
      </c>
      <c r="E213" s="5" t="s">
        <v>8</v>
      </c>
      <c r="F213" s="5">
        <v>62.2</v>
      </c>
      <c r="G213" s="5" t="s">
        <v>8</v>
      </c>
      <c r="H213" s="5">
        <v>62.99</v>
      </c>
    </row>
    <row r="214" customHeight="1" spans="1:8">
      <c r="A214" s="4" t="str">
        <f t="shared" si="3"/>
        <v>2023002</v>
      </c>
      <c r="B214" s="4" t="str">
        <f>"19355437777"</f>
        <v>19355437777</v>
      </c>
      <c r="C214" s="4" t="s">
        <v>221</v>
      </c>
      <c r="D214" s="5">
        <v>66.2</v>
      </c>
      <c r="E214" s="5" t="s">
        <v>8</v>
      </c>
      <c r="F214" s="5">
        <v>59.4</v>
      </c>
      <c r="G214" s="5" t="s">
        <v>8</v>
      </c>
      <c r="H214" s="5">
        <v>62.8</v>
      </c>
    </row>
    <row r="215" customHeight="1" spans="1:8">
      <c r="A215" s="4" t="str">
        <f t="shared" si="3"/>
        <v>2023002</v>
      </c>
      <c r="B215" s="4" t="str">
        <f>"18255407830"</f>
        <v>18255407830</v>
      </c>
      <c r="C215" s="4" t="s">
        <v>222</v>
      </c>
      <c r="D215" s="5">
        <v>68.53</v>
      </c>
      <c r="E215" s="5" t="s">
        <v>8</v>
      </c>
      <c r="F215" s="5">
        <v>57</v>
      </c>
      <c r="G215" s="5" t="s">
        <v>8</v>
      </c>
      <c r="H215" s="5">
        <v>62.77</v>
      </c>
    </row>
    <row r="216" customHeight="1" spans="1:8">
      <c r="A216" s="4" t="str">
        <f t="shared" si="3"/>
        <v>2023002</v>
      </c>
      <c r="B216" s="4" t="str">
        <f>"15077956334"</f>
        <v>15077956334</v>
      </c>
      <c r="C216" s="4" t="s">
        <v>223</v>
      </c>
      <c r="D216" s="5">
        <v>58.23</v>
      </c>
      <c r="E216" s="5" t="s">
        <v>8</v>
      </c>
      <c r="F216" s="5">
        <v>67</v>
      </c>
      <c r="G216" s="5" t="s">
        <v>8</v>
      </c>
      <c r="H216" s="5">
        <v>62.62</v>
      </c>
    </row>
    <row r="217" customHeight="1" spans="1:8">
      <c r="A217" s="4" t="str">
        <f t="shared" si="3"/>
        <v>2023002</v>
      </c>
      <c r="B217" s="4" t="str">
        <f>"19955469865"</f>
        <v>19955469865</v>
      </c>
      <c r="C217" s="4" t="s">
        <v>224</v>
      </c>
      <c r="D217" s="5">
        <v>65.66</v>
      </c>
      <c r="E217" s="5" t="s">
        <v>8</v>
      </c>
      <c r="F217" s="5">
        <v>59.5</v>
      </c>
      <c r="G217" s="5" t="s">
        <v>8</v>
      </c>
      <c r="H217" s="5">
        <v>62.58</v>
      </c>
    </row>
    <row r="218" customHeight="1" spans="1:8">
      <c r="A218" s="4" t="str">
        <f t="shared" si="3"/>
        <v>2023002</v>
      </c>
      <c r="B218" s="4" t="str">
        <f>"15155423743"</f>
        <v>15155423743</v>
      </c>
      <c r="C218" s="4" t="s">
        <v>225</v>
      </c>
      <c r="D218" s="5">
        <v>58.97</v>
      </c>
      <c r="E218" s="5" t="s">
        <v>8</v>
      </c>
      <c r="F218" s="5">
        <v>66.1</v>
      </c>
      <c r="G218" s="5" t="s">
        <v>8</v>
      </c>
      <c r="H218" s="5">
        <v>62.54</v>
      </c>
    </row>
    <row r="219" customHeight="1" spans="1:8">
      <c r="A219" s="4" t="str">
        <f t="shared" si="3"/>
        <v>2023002</v>
      </c>
      <c r="B219" s="4" t="str">
        <f>"15556926933"</f>
        <v>15556926933</v>
      </c>
      <c r="C219" s="4" t="s">
        <v>226</v>
      </c>
      <c r="D219" s="5">
        <v>61.69</v>
      </c>
      <c r="E219" s="5" t="s">
        <v>8</v>
      </c>
      <c r="F219" s="5">
        <v>63.1</v>
      </c>
      <c r="G219" s="5" t="s">
        <v>8</v>
      </c>
      <c r="H219" s="5">
        <v>62.4</v>
      </c>
    </row>
    <row r="220" customHeight="1" spans="1:8">
      <c r="A220" s="4" t="str">
        <f t="shared" si="3"/>
        <v>2023002</v>
      </c>
      <c r="B220" s="4" t="str">
        <f>"15855456012"</f>
        <v>15855456012</v>
      </c>
      <c r="C220" s="4" t="s">
        <v>227</v>
      </c>
      <c r="D220" s="5">
        <v>63.18</v>
      </c>
      <c r="E220" s="5" t="s">
        <v>8</v>
      </c>
      <c r="F220" s="5">
        <v>61.6</v>
      </c>
      <c r="G220" s="5" t="s">
        <v>8</v>
      </c>
      <c r="H220" s="5">
        <v>62.39</v>
      </c>
    </row>
    <row r="221" customHeight="1" spans="1:8">
      <c r="A221" s="4" t="str">
        <f t="shared" si="3"/>
        <v>2023002</v>
      </c>
      <c r="B221" s="4" t="str">
        <f>"18668154883"</f>
        <v>18668154883</v>
      </c>
      <c r="C221" s="4" t="s">
        <v>228</v>
      </c>
      <c r="D221" s="5">
        <v>56.38</v>
      </c>
      <c r="E221" s="5" t="s">
        <v>8</v>
      </c>
      <c r="F221" s="5">
        <v>68.3</v>
      </c>
      <c r="G221" s="5" t="s">
        <v>8</v>
      </c>
      <c r="H221" s="5">
        <v>62.34</v>
      </c>
    </row>
    <row r="222" customHeight="1" spans="1:8">
      <c r="A222" s="4" t="str">
        <f t="shared" si="3"/>
        <v>2023002</v>
      </c>
      <c r="B222" s="4" t="str">
        <f>"18655437682"</f>
        <v>18655437682</v>
      </c>
      <c r="C222" s="4" t="s">
        <v>229</v>
      </c>
      <c r="D222" s="5">
        <v>59.74</v>
      </c>
      <c r="E222" s="5" t="s">
        <v>8</v>
      </c>
      <c r="F222" s="5">
        <v>64.9</v>
      </c>
      <c r="G222" s="5" t="s">
        <v>8</v>
      </c>
      <c r="H222" s="5">
        <v>62.32</v>
      </c>
    </row>
    <row r="223" customHeight="1" spans="1:8">
      <c r="A223" s="4" t="str">
        <f t="shared" si="3"/>
        <v>2023002</v>
      </c>
      <c r="B223" s="4" t="str">
        <f>"18755499226"</f>
        <v>18755499226</v>
      </c>
      <c r="C223" s="4" t="s">
        <v>230</v>
      </c>
      <c r="D223" s="5">
        <v>60.54</v>
      </c>
      <c r="E223" s="5" t="s">
        <v>8</v>
      </c>
      <c r="F223" s="5">
        <v>63.9</v>
      </c>
      <c r="G223" s="5" t="s">
        <v>8</v>
      </c>
      <c r="H223" s="5">
        <v>62.22</v>
      </c>
    </row>
    <row r="224" customHeight="1" spans="1:8">
      <c r="A224" s="4" t="str">
        <f t="shared" si="3"/>
        <v>2023002</v>
      </c>
      <c r="B224" s="4" t="str">
        <f>"13866339838"</f>
        <v>13866339838</v>
      </c>
      <c r="C224" s="4" t="s">
        <v>231</v>
      </c>
      <c r="D224" s="5">
        <v>58.99</v>
      </c>
      <c r="E224" s="5" t="s">
        <v>8</v>
      </c>
      <c r="F224" s="5">
        <v>65.1</v>
      </c>
      <c r="G224" s="5" t="s">
        <v>8</v>
      </c>
      <c r="H224" s="5">
        <v>62.05</v>
      </c>
    </row>
    <row r="225" customHeight="1" spans="1:8">
      <c r="A225" s="4" t="str">
        <f t="shared" si="3"/>
        <v>2023002</v>
      </c>
      <c r="B225" s="4" t="str">
        <f>"18755428234"</f>
        <v>18755428234</v>
      </c>
      <c r="C225" s="4" t="s">
        <v>232</v>
      </c>
      <c r="D225" s="5">
        <v>62.88</v>
      </c>
      <c r="E225" s="5" t="s">
        <v>8</v>
      </c>
      <c r="F225" s="5">
        <v>61</v>
      </c>
      <c r="G225" s="5" t="s">
        <v>8</v>
      </c>
      <c r="H225" s="5">
        <v>61.94</v>
      </c>
    </row>
    <row r="226" customHeight="1" spans="1:8">
      <c r="A226" s="4" t="str">
        <f t="shared" si="3"/>
        <v>2023002</v>
      </c>
      <c r="B226" s="4" t="str">
        <f>"15375544222"</f>
        <v>15375544222</v>
      </c>
      <c r="C226" s="4" t="s">
        <v>233</v>
      </c>
      <c r="D226" s="5">
        <v>63.57</v>
      </c>
      <c r="E226" s="5" t="s">
        <v>8</v>
      </c>
      <c r="F226" s="5">
        <v>60.3</v>
      </c>
      <c r="G226" s="5" t="s">
        <v>8</v>
      </c>
      <c r="H226" s="5">
        <v>61.94</v>
      </c>
    </row>
    <row r="227" customHeight="1" spans="1:8">
      <c r="A227" s="4" t="str">
        <f t="shared" si="3"/>
        <v>2023002</v>
      </c>
      <c r="B227" s="4" t="str">
        <f>"18755492689"</f>
        <v>18755492689</v>
      </c>
      <c r="C227" s="4" t="s">
        <v>234</v>
      </c>
      <c r="D227" s="5">
        <v>59.73</v>
      </c>
      <c r="E227" s="5" t="s">
        <v>8</v>
      </c>
      <c r="F227" s="5">
        <v>64.1</v>
      </c>
      <c r="G227" s="5" t="s">
        <v>8</v>
      </c>
      <c r="H227" s="5">
        <v>61.92</v>
      </c>
    </row>
    <row r="228" customHeight="1" spans="1:8">
      <c r="A228" s="4" t="str">
        <f t="shared" si="3"/>
        <v>2023002</v>
      </c>
      <c r="B228" s="4" t="str">
        <f>"19159089661"</f>
        <v>19159089661</v>
      </c>
      <c r="C228" s="4" t="s">
        <v>235</v>
      </c>
      <c r="D228" s="5">
        <v>59.15</v>
      </c>
      <c r="E228" s="5" t="s">
        <v>8</v>
      </c>
      <c r="F228" s="5">
        <v>64.5</v>
      </c>
      <c r="G228" s="5" t="s">
        <v>8</v>
      </c>
      <c r="H228" s="5">
        <v>61.83</v>
      </c>
    </row>
    <row r="229" customHeight="1" spans="1:8">
      <c r="A229" s="4" t="str">
        <f t="shared" si="3"/>
        <v>2023002</v>
      </c>
      <c r="B229" s="4" t="str">
        <f>"17835826063"</f>
        <v>17835826063</v>
      </c>
      <c r="C229" s="4" t="s">
        <v>236</v>
      </c>
      <c r="D229" s="5">
        <v>64.91</v>
      </c>
      <c r="E229" s="5" t="s">
        <v>8</v>
      </c>
      <c r="F229" s="5">
        <v>58.7</v>
      </c>
      <c r="G229" s="5" t="s">
        <v>8</v>
      </c>
      <c r="H229" s="5">
        <v>61.81</v>
      </c>
    </row>
    <row r="230" customHeight="1" spans="1:8">
      <c r="A230" s="4" t="str">
        <f t="shared" si="3"/>
        <v>2023002</v>
      </c>
      <c r="B230" s="4" t="str">
        <f>"19855483764"</f>
        <v>19855483764</v>
      </c>
      <c r="C230" s="4" t="s">
        <v>237</v>
      </c>
      <c r="D230" s="5">
        <v>55.94</v>
      </c>
      <c r="E230" s="5" t="s">
        <v>8</v>
      </c>
      <c r="F230" s="5">
        <v>67.3</v>
      </c>
      <c r="G230" s="5" t="s">
        <v>8</v>
      </c>
      <c r="H230" s="5">
        <v>61.62</v>
      </c>
    </row>
    <row r="231" customHeight="1" spans="1:8">
      <c r="A231" s="4" t="str">
        <f t="shared" si="3"/>
        <v>2023002</v>
      </c>
      <c r="B231" s="4" t="str">
        <f>"18297614508"</f>
        <v>18297614508</v>
      </c>
      <c r="C231" s="4" t="s">
        <v>238</v>
      </c>
      <c r="D231" s="5">
        <v>68.5</v>
      </c>
      <c r="E231" s="5" t="s">
        <v>8</v>
      </c>
      <c r="F231" s="5">
        <v>54.6</v>
      </c>
      <c r="G231" s="5" t="s">
        <v>8</v>
      </c>
      <c r="H231" s="5">
        <v>61.55</v>
      </c>
    </row>
    <row r="232" customHeight="1" spans="1:8">
      <c r="A232" s="4" t="str">
        <f t="shared" si="3"/>
        <v>2023002</v>
      </c>
      <c r="B232" s="4" t="str">
        <f>"18130103037"</f>
        <v>18130103037</v>
      </c>
      <c r="C232" s="4" t="s">
        <v>239</v>
      </c>
      <c r="D232" s="5">
        <v>66.28</v>
      </c>
      <c r="E232" s="5" t="s">
        <v>8</v>
      </c>
      <c r="F232" s="5">
        <v>56.7</v>
      </c>
      <c r="G232" s="5" t="s">
        <v>8</v>
      </c>
      <c r="H232" s="5">
        <v>61.49</v>
      </c>
    </row>
    <row r="233" customHeight="1" spans="1:8">
      <c r="A233" s="4" t="str">
        <f t="shared" si="3"/>
        <v>2023002</v>
      </c>
      <c r="B233" s="4" t="str">
        <f>"13955453548"</f>
        <v>13955453548</v>
      </c>
      <c r="C233" s="4" t="s">
        <v>240</v>
      </c>
      <c r="D233" s="5">
        <v>54.63</v>
      </c>
      <c r="E233" s="5" t="s">
        <v>8</v>
      </c>
      <c r="F233" s="5">
        <v>68.3</v>
      </c>
      <c r="G233" s="5" t="s">
        <v>8</v>
      </c>
      <c r="H233" s="5">
        <v>61.47</v>
      </c>
    </row>
    <row r="234" customHeight="1" spans="1:8">
      <c r="A234" s="4" t="str">
        <f t="shared" si="3"/>
        <v>2023002</v>
      </c>
      <c r="B234" s="4" t="str">
        <f>"13732637442"</f>
        <v>13732637442</v>
      </c>
      <c r="C234" s="4" t="s">
        <v>241</v>
      </c>
      <c r="D234" s="5">
        <v>58.14</v>
      </c>
      <c r="E234" s="5" t="s">
        <v>8</v>
      </c>
      <c r="F234" s="5">
        <v>64.7</v>
      </c>
      <c r="G234" s="5" t="s">
        <v>8</v>
      </c>
      <c r="H234" s="5">
        <v>61.42</v>
      </c>
    </row>
    <row r="235" customHeight="1" spans="1:8">
      <c r="A235" s="4" t="str">
        <f t="shared" si="3"/>
        <v>2023002</v>
      </c>
      <c r="B235" s="4" t="str">
        <f>"15955410329"</f>
        <v>15955410329</v>
      </c>
      <c r="C235" s="4" t="s">
        <v>242</v>
      </c>
      <c r="D235" s="5">
        <v>59.75</v>
      </c>
      <c r="E235" s="5" t="s">
        <v>8</v>
      </c>
      <c r="F235" s="5">
        <v>63</v>
      </c>
      <c r="G235" s="5" t="s">
        <v>8</v>
      </c>
      <c r="H235" s="5">
        <v>61.38</v>
      </c>
    </row>
    <row r="236" customHeight="1" spans="1:8">
      <c r="A236" s="4" t="str">
        <f t="shared" si="3"/>
        <v>2023002</v>
      </c>
      <c r="B236" s="4" t="str">
        <f>"15077967064"</f>
        <v>15077967064</v>
      </c>
      <c r="C236" s="4" t="s">
        <v>243</v>
      </c>
      <c r="D236" s="5">
        <v>61.71</v>
      </c>
      <c r="E236" s="5" t="s">
        <v>8</v>
      </c>
      <c r="F236" s="5">
        <v>60.7</v>
      </c>
      <c r="G236" s="5" t="s">
        <v>8</v>
      </c>
      <c r="H236" s="5">
        <v>61.21</v>
      </c>
    </row>
    <row r="237" customHeight="1" spans="1:8">
      <c r="A237" s="4" t="str">
        <f t="shared" si="3"/>
        <v>2023002</v>
      </c>
      <c r="B237" s="4" t="str">
        <f>"18155455483"</f>
        <v>18155455483</v>
      </c>
      <c r="C237" s="4" t="s">
        <v>244</v>
      </c>
      <c r="D237" s="5">
        <v>70.91</v>
      </c>
      <c r="E237" s="5" t="s">
        <v>8</v>
      </c>
      <c r="F237" s="5">
        <v>51.5</v>
      </c>
      <c r="G237" s="5" t="s">
        <v>8</v>
      </c>
      <c r="H237" s="5">
        <v>61.21</v>
      </c>
    </row>
    <row r="238" customHeight="1" spans="1:8">
      <c r="A238" s="4" t="str">
        <f t="shared" si="3"/>
        <v>2023002</v>
      </c>
      <c r="B238" s="4" t="str">
        <f>"18565465730"</f>
        <v>18565465730</v>
      </c>
      <c r="C238" s="4" t="s">
        <v>245</v>
      </c>
      <c r="D238" s="5">
        <v>56.73</v>
      </c>
      <c r="E238" s="5" t="s">
        <v>8</v>
      </c>
      <c r="F238" s="5">
        <v>65.5</v>
      </c>
      <c r="G238" s="5" t="s">
        <v>8</v>
      </c>
      <c r="H238" s="5">
        <v>61.12</v>
      </c>
    </row>
    <row r="239" customHeight="1" spans="1:8">
      <c r="A239" s="4" t="str">
        <f t="shared" si="3"/>
        <v>2023002</v>
      </c>
      <c r="B239" s="4" t="str">
        <f>"15215548513"</f>
        <v>15215548513</v>
      </c>
      <c r="C239" s="4" t="s">
        <v>246</v>
      </c>
      <c r="D239" s="5">
        <v>61.75</v>
      </c>
      <c r="E239" s="5" t="s">
        <v>8</v>
      </c>
      <c r="F239" s="5">
        <v>60.4</v>
      </c>
      <c r="G239" s="5" t="s">
        <v>8</v>
      </c>
      <c r="H239" s="5">
        <v>61.08</v>
      </c>
    </row>
    <row r="240" customHeight="1" spans="1:8">
      <c r="A240" s="4" t="str">
        <f t="shared" si="3"/>
        <v>2023002</v>
      </c>
      <c r="B240" s="4" t="str">
        <f>"18130195373"</f>
        <v>18130195373</v>
      </c>
      <c r="C240" s="4" t="s">
        <v>247</v>
      </c>
      <c r="D240" s="5">
        <v>51.2</v>
      </c>
      <c r="E240" s="5" t="s">
        <v>8</v>
      </c>
      <c r="F240" s="5">
        <v>70.8</v>
      </c>
      <c r="G240" s="5" t="s">
        <v>8</v>
      </c>
      <c r="H240" s="5">
        <v>61</v>
      </c>
    </row>
    <row r="241" customHeight="1" spans="1:8">
      <c r="A241" s="4" t="str">
        <f t="shared" si="3"/>
        <v>2023002</v>
      </c>
      <c r="B241" s="4" t="str">
        <f>"19966548216"</f>
        <v>19966548216</v>
      </c>
      <c r="C241" s="4" t="s">
        <v>248</v>
      </c>
      <c r="D241" s="5">
        <v>56.37</v>
      </c>
      <c r="E241" s="5" t="s">
        <v>8</v>
      </c>
      <c r="F241" s="5">
        <v>65.5</v>
      </c>
      <c r="G241" s="5" t="s">
        <v>8</v>
      </c>
      <c r="H241" s="5">
        <v>60.94</v>
      </c>
    </row>
    <row r="242" customHeight="1" spans="1:8">
      <c r="A242" s="4" t="str">
        <f t="shared" si="3"/>
        <v>2023002</v>
      </c>
      <c r="B242" s="4" t="str">
        <f>"15655443865"</f>
        <v>15655443865</v>
      </c>
      <c r="C242" s="4" t="s">
        <v>249</v>
      </c>
      <c r="D242" s="5">
        <v>60.2</v>
      </c>
      <c r="E242" s="5" t="s">
        <v>8</v>
      </c>
      <c r="F242" s="5">
        <v>61.2</v>
      </c>
      <c r="G242" s="5" t="s">
        <v>8</v>
      </c>
      <c r="H242" s="5">
        <v>60.7</v>
      </c>
    </row>
    <row r="243" customHeight="1" spans="1:8">
      <c r="A243" s="4" t="str">
        <f t="shared" si="3"/>
        <v>2023002</v>
      </c>
      <c r="B243" s="4" t="str">
        <f>"15156534017"</f>
        <v>15156534017</v>
      </c>
      <c r="C243" s="4" t="s">
        <v>250</v>
      </c>
      <c r="D243" s="5">
        <v>65.87</v>
      </c>
      <c r="E243" s="5" t="s">
        <v>8</v>
      </c>
      <c r="F243" s="5">
        <v>55.3</v>
      </c>
      <c r="G243" s="5" t="s">
        <v>8</v>
      </c>
      <c r="H243" s="5">
        <v>60.59</v>
      </c>
    </row>
    <row r="244" customHeight="1" spans="1:8">
      <c r="A244" s="4" t="str">
        <f t="shared" ref="A244:A307" si="4">"2023002"</f>
        <v>2023002</v>
      </c>
      <c r="B244" s="4" t="str">
        <f>"18375312519"</f>
        <v>18375312519</v>
      </c>
      <c r="C244" s="4" t="s">
        <v>251</v>
      </c>
      <c r="D244" s="5">
        <v>55.97</v>
      </c>
      <c r="E244" s="5" t="s">
        <v>8</v>
      </c>
      <c r="F244" s="5">
        <v>65</v>
      </c>
      <c r="G244" s="5" t="s">
        <v>8</v>
      </c>
      <c r="H244" s="5">
        <v>60.49</v>
      </c>
    </row>
    <row r="245" customHeight="1" spans="1:8">
      <c r="A245" s="4" t="str">
        <f t="shared" si="4"/>
        <v>2023002</v>
      </c>
      <c r="B245" s="4" t="str">
        <f>"15855466301"</f>
        <v>15855466301</v>
      </c>
      <c r="C245" s="4" t="s">
        <v>252</v>
      </c>
      <c r="D245" s="5">
        <v>58.83</v>
      </c>
      <c r="E245" s="5" t="s">
        <v>8</v>
      </c>
      <c r="F245" s="5">
        <v>62.1</v>
      </c>
      <c r="G245" s="5" t="s">
        <v>8</v>
      </c>
      <c r="H245" s="5">
        <v>60.47</v>
      </c>
    </row>
    <row r="246" customHeight="1" spans="1:8">
      <c r="A246" s="4" t="str">
        <f t="shared" si="4"/>
        <v>2023002</v>
      </c>
      <c r="B246" s="4" t="str">
        <f>"13004006860"</f>
        <v>13004006860</v>
      </c>
      <c r="C246" s="4" t="s">
        <v>253</v>
      </c>
      <c r="D246" s="5">
        <v>66.7</v>
      </c>
      <c r="E246" s="5" t="s">
        <v>8</v>
      </c>
      <c r="F246" s="5">
        <v>54.1</v>
      </c>
      <c r="G246" s="5" t="s">
        <v>8</v>
      </c>
      <c r="H246" s="5">
        <v>60.4</v>
      </c>
    </row>
    <row r="247" customHeight="1" spans="1:8">
      <c r="A247" s="4" t="str">
        <f t="shared" si="4"/>
        <v>2023002</v>
      </c>
      <c r="B247" s="4" t="str">
        <f>"18655499346"</f>
        <v>18655499346</v>
      </c>
      <c r="C247" s="4" t="s">
        <v>254</v>
      </c>
      <c r="D247" s="5">
        <v>57.94</v>
      </c>
      <c r="E247" s="5" t="s">
        <v>8</v>
      </c>
      <c r="F247" s="5">
        <v>62.8</v>
      </c>
      <c r="G247" s="5" t="s">
        <v>8</v>
      </c>
      <c r="H247" s="5">
        <v>60.37</v>
      </c>
    </row>
    <row r="248" customHeight="1" spans="1:8">
      <c r="A248" s="4" t="str">
        <f t="shared" si="4"/>
        <v>2023002</v>
      </c>
      <c r="B248" s="4" t="str">
        <f>"17364391313"</f>
        <v>17364391313</v>
      </c>
      <c r="C248" s="4" t="s">
        <v>255</v>
      </c>
      <c r="D248" s="5">
        <v>51.65</v>
      </c>
      <c r="E248" s="5" t="s">
        <v>8</v>
      </c>
      <c r="F248" s="5">
        <v>68.9</v>
      </c>
      <c r="G248" s="5" t="s">
        <v>8</v>
      </c>
      <c r="H248" s="5">
        <v>60.28</v>
      </c>
    </row>
    <row r="249" customHeight="1" spans="1:8">
      <c r="A249" s="4" t="str">
        <f t="shared" si="4"/>
        <v>2023002</v>
      </c>
      <c r="B249" s="4" t="str">
        <f>"17333123452"</f>
        <v>17333123452</v>
      </c>
      <c r="C249" s="4" t="s">
        <v>256</v>
      </c>
      <c r="D249" s="5">
        <v>56.42</v>
      </c>
      <c r="E249" s="5" t="s">
        <v>8</v>
      </c>
      <c r="F249" s="5">
        <v>63.9</v>
      </c>
      <c r="G249" s="5" t="s">
        <v>8</v>
      </c>
      <c r="H249" s="5">
        <v>60.16</v>
      </c>
    </row>
    <row r="250" customHeight="1" spans="1:8">
      <c r="A250" s="4" t="str">
        <f t="shared" si="4"/>
        <v>2023002</v>
      </c>
      <c r="B250" s="4" t="str">
        <f>"19142488397"</f>
        <v>19142488397</v>
      </c>
      <c r="C250" s="4" t="s">
        <v>257</v>
      </c>
      <c r="D250" s="5">
        <v>53.85</v>
      </c>
      <c r="E250" s="5" t="s">
        <v>8</v>
      </c>
      <c r="F250" s="5">
        <v>66.4</v>
      </c>
      <c r="G250" s="5" t="s">
        <v>8</v>
      </c>
      <c r="H250" s="5">
        <v>60.13</v>
      </c>
    </row>
    <row r="251" customHeight="1" spans="1:8">
      <c r="A251" s="4" t="str">
        <f t="shared" si="4"/>
        <v>2023002</v>
      </c>
      <c r="B251" s="4" t="str">
        <f>"15655473031"</f>
        <v>15655473031</v>
      </c>
      <c r="C251" s="4" t="s">
        <v>258</v>
      </c>
      <c r="D251" s="5">
        <v>64.32</v>
      </c>
      <c r="E251" s="5" t="s">
        <v>8</v>
      </c>
      <c r="F251" s="5">
        <v>55.8</v>
      </c>
      <c r="G251" s="5" t="s">
        <v>8</v>
      </c>
      <c r="H251" s="5">
        <v>60.06</v>
      </c>
    </row>
    <row r="252" customHeight="1" spans="1:8">
      <c r="A252" s="4" t="str">
        <f t="shared" si="4"/>
        <v>2023002</v>
      </c>
      <c r="B252" s="4" t="str">
        <f>"13155431758"</f>
        <v>13155431758</v>
      </c>
      <c r="C252" s="4" t="s">
        <v>259</v>
      </c>
      <c r="D252" s="5">
        <v>66.85</v>
      </c>
      <c r="E252" s="5" t="s">
        <v>8</v>
      </c>
      <c r="F252" s="5">
        <v>53</v>
      </c>
      <c r="G252" s="5" t="s">
        <v>8</v>
      </c>
      <c r="H252" s="5">
        <v>59.93</v>
      </c>
    </row>
    <row r="253" customHeight="1" spans="1:8">
      <c r="A253" s="4" t="str">
        <f t="shared" si="4"/>
        <v>2023002</v>
      </c>
      <c r="B253" s="4" t="str">
        <f>"15551295792"</f>
        <v>15551295792</v>
      </c>
      <c r="C253" s="4" t="s">
        <v>260</v>
      </c>
      <c r="D253" s="5">
        <v>52.96</v>
      </c>
      <c r="E253" s="5" t="s">
        <v>8</v>
      </c>
      <c r="F253" s="5">
        <v>66.7</v>
      </c>
      <c r="G253" s="5" t="s">
        <v>8</v>
      </c>
      <c r="H253" s="5">
        <v>59.83</v>
      </c>
    </row>
    <row r="254" customHeight="1" spans="1:8">
      <c r="A254" s="4" t="str">
        <f t="shared" si="4"/>
        <v>2023002</v>
      </c>
      <c r="B254" s="4" t="str">
        <f>"15055427088"</f>
        <v>15055427088</v>
      </c>
      <c r="C254" s="4" t="s">
        <v>261</v>
      </c>
      <c r="D254" s="5">
        <v>62.19</v>
      </c>
      <c r="E254" s="5" t="s">
        <v>8</v>
      </c>
      <c r="F254" s="5">
        <v>57.3</v>
      </c>
      <c r="G254" s="5" t="s">
        <v>8</v>
      </c>
      <c r="H254" s="5">
        <v>59.75</v>
      </c>
    </row>
    <row r="255" customHeight="1" spans="1:8">
      <c r="A255" s="4" t="str">
        <f t="shared" si="4"/>
        <v>2023002</v>
      </c>
      <c r="B255" s="4" t="str">
        <f>"15655477553"</f>
        <v>15655477553</v>
      </c>
      <c r="C255" s="4" t="s">
        <v>262</v>
      </c>
      <c r="D255" s="5">
        <v>64.08</v>
      </c>
      <c r="E255" s="5" t="s">
        <v>8</v>
      </c>
      <c r="F255" s="5">
        <v>55.4</v>
      </c>
      <c r="G255" s="5" t="s">
        <v>8</v>
      </c>
      <c r="H255" s="5">
        <v>59.74</v>
      </c>
    </row>
    <row r="256" customHeight="1" spans="1:8">
      <c r="A256" s="4" t="str">
        <f t="shared" si="4"/>
        <v>2023002</v>
      </c>
      <c r="B256" s="4" t="str">
        <f>"18255432915"</f>
        <v>18255432915</v>
      </c>
      <c r="C256" s="4" t="s">
        <v>263</v>
      </c>
      <c r="D256" s="5">
        <v>52.28</v>
      </c>
      <c r="E256" s="5" t="s">
        <v>8</v>
      </c>
      <c r="F256" s="5">
        <v>67</v>
      </c>
      <c r="G256" s="5" t="s">
        <v>8</v>
      </c>
      <c r="H256" s="5">
        <v>59.64</v>
      </c>
    </row>
    <row r="257" customHeight="1" spans="1:8">
      <c r="A257" s="4" t="str">
        <f t="shared" si="4"/>
        <v>2023002</v>
      </c>
      <c r="B257" s="4" t="str">
        <f>"18655417675"</f>
        <v>18655417675</v>
      </c>
      <c r="C257" s="4" t="s">
        <v>264</v>
      </c>
      <c r="D257" s="5">
        <v>60.77</v>
      </c>
      <c r="E257" s="5" t="s">
        <v>8</v>
      </c>
      <c r="F257" s="5">
        <v>58.4</v>
      </c>
      <c r="G257" s="5" t="s">
        <v>8</v>
      </c>
      <c r="H257" s="5">
        <v>59.59</v>
      </c>
    </row>
    <row r="258" customHeight="1" spans="1:8">
      <c r="A258" s="4" t="str">
        <f t="shared" si="4"/>
        <v>2023002</v>
      </c>
      <c r="B258" s="4" t="str">
        <f>"18949682867"</f>
        <v>18949682867</v>
      </c>
      <c r="C258" s="4" t="s">
        <v>265</v>
      </c>
      <c r="D258" s="5">
        <v>55.07</v>
      </c>
      <c r="E258" s="5" t="s">
        <v>8</v>
      </c>
      <c r="F258" s="5">
        <v>63.9</v>
      </c>
      <c r="G258" s="5" t="s">
        <v>8</v>
      </c>
      <c r="H258" s="5">
        <v>59.49</v>
      </c>
    </row>
    <row r="259" customHeight="1" spans="1:8">
      <c r="A259" s="4" t="str">
        <f t="shared" si="4"/>
        <v>2023002</v>
      </c>
      <c r="B259" s="4" t="str">
        <f>"13635549952"</f>
        <v>13635549952</v>
      </c>
      <c r="C259" s="4" t="s">
        <v>266</v>
      </c>
      <c r="D259" s="5">
        <v>57.07</v>
      </c>
      <c r="E259" s="5" t="s">
        <v>8</v>
      </c>
      <c r="F259" s="5">
        <v>61.9</v>
      </c>
      <c r="G259" s="5" t="s">
        <v>8</v>
      </c>
      <c r="H259" s="5">
        <v>59.49</v>
      </c>
    </row>
    <row r="260" customHeight="1" spans="1:8">
      <c r="A260" s="4" t="str">
        <f t="shared" si="4"/>
        <v>2023002</v>
      </c>
      <c r="B260" s="4" t="str">
        <f>"18305549296"</f>
        <v>18305549296</v>
      </c>
      <c r="C260" s="4" t="s">
        <v>267</v>
      </c>
      <c r="D260" s="5">
        <v>56.68</v>
      </c>
      <c r="E260" s="5" t="s">
        <v>8</v>
      </c>
      <c r="F260" s="5">
        <v>62</v>
      </c>
      <c r="G260" s="5" t="s">
        <v>8</v>
      </c>
      <c r="H260" s="5">
        <v>59.34</v>
      </c>
    </row>
    <row r="261" customHeight="1" spans="1:8">
      <c r="A261" s="4" t="str">
        <f t="shared" si="4"/>
        <v>2023002</v>
      </c>
      <c r="B261" s="4" t="str">
        <f>"19966465021"</f>
        <v>19966465021</v>
      </c>
      <c r="C261" s="4" t="s">
        <v>268</v>
      </c>
      <c r="D261" s="5">
        <v>54.82</v>
      </c>
      <c r="E261" s="5" t="s">
        <v>8</v>
      </c>
      <c r="F261" s="5">
        <v>63.8</v>
      </c>
      <c r="G261" s="5" t="s">
        <v>8</v>
      </c>
      <c r="H261" s="5">
        <v>59.31</v>
      </c>
    </row>
    <row r="262" customHeight="1" spans="1:8">
      <c r="A262" s="4" t="str">
        <f t="shared" si="4"/>
        <v>2023002</v>
      </c>
      <c r="B262" s="4" t="str">
        <f>"18351109040"</f>
        <v>18351109040</v>
      </c>
      <c r="C262" s="4" t="s">
        <v>269</v>
      </c>
      <c r="D262" s="5">
        <v>63.18</v>
      </c>
      <c r="E262" s="5" t="s">
        <v>8</v>
      </c>
      <c r="F262" s="5">
        <v>55.2</v>
      </c>
      <c r="G262" s="5" t="s">
        <v>8</v>
      </c>
      <c r="H262" s="5">
        <v>59.19</v>
      </c>
    </row>
    <row r="263" customHeight="1" spans="1:8">
      <c r="A263" s="4" t="str">
        <f t="shared" si="4"/>
        <v>2023002</v>
      </c>
      <c r="B263" s="4" t="str">
        <f>"18855803927"</f>
        <v>18855803927</v>
      </c>
      <c r="C263" s="4" t="s">
        <v>270</v>
      </c>
      <c r="D263" s="5">
        <v>50.02</v>
      </c>
      <c r="E263" s="5" t="s">
        <v>8</v>
      </c>
      <c r="F263" s="5">
        <v>68.3</v>
      </c>
      <c r="G263" s="5" t="s">
        <v>8</v>
      </c>
      <c r="H263" s="5">
        <v>59.16</v>
      </c>
    </row>
    <row r="264" customHeight="1" spans="1:8">
      <c r="A264" s="4" t="str">
        <f t="shared" si="4"/>
        <v>2023002</v>
      </c>
      <c r="B264" s="4" t="str">
        <f>"15212667680"</f>
        <v>15212667680</v>
      </c>
      <c r="C264" s="4" t="s">
        <v>271</v>
      </c>
      <c r="D264" s="5">
        <v>59.59</v>
      </c>
      <c r="E264" s="5" t="s">
        <v>8</v>
      </c>
      <c r="F264" s="5">
        <v>58.7</v>
      </c>
      <c r="G264" s="5" t="s">
        <v>8</v>
      </c>
      <c r="H264" s="5">
        <v>59.15</v>
      </c>
    </row>
    <row r="265" customHeight="1" spans="1:8">
      <c r="A265" s="4" t="str">
        <f t="shared" si="4"/>
        <v>2023002</v>
      </c>
      <c r="B265" s="4" t="str">
        <f>"18855491460"</f>
        <v>18855491460</v>
      </c>
      <c r="C265" s="4" t="s">
        <v>272</v>
      </c>
      <c r="D265" s="5">
        <v>56.3</v>
      </c>
      <c r="E265" s="5" t="s">
        <v>8</v>
      </c>
      <c r="F265" s="5">
        <v>62</v>
      </c>
      <c r="G265" s="5" t="s">
        <v>8</v>
      </c>
      <c r="H265" s="5">
        <v>59.15</v>
      </c>
    </row>
    <row r="266" customHeight="1" spans="1:8">
      <c r="A266" s="4" t="str">
        <f t="shared" si="4"/>
        <v>2023002</v>
      </c>
      <c r="B266" s="4" t="str">
        <f>"17855427840"</f>
        <v>17855427840</v>
      </c>
      <c r="C266" s="4" t="s">
        <v>273</v>
      </c>
      <c r="D266" s="5">
        <v>59.73</v>
      </c>
      <c r="E266" s="5" t="s">
        <v>8</v>
      </c>
      <c r="F266" s="5">
        <v>58.3</v>
      </c>
      <c r="G266" s="5" t="s">
        <v>8</v>
      </c>
      <c r="H266" s="5">
        <v>59.02</v>
      </c>
    </row>
    <row r="267" customHeight="1" spans="1:8">
      <c r="A267" s="4" t="str">
        <f t="shared" si="4"/>
        <v>2023002</v>
      </c>
      <c r="B267" s="4" t="str">
        <f>"18055435683"</f>
        <v>18055435683</v>
      </c>
      <c r="C267" s="4" t="s">
        <v>274</v>
      </c>
      <c r="D267" s="5">
        <v>56.58</v>
      </c>
      <c r="E267" s="5" t="s">
        <v>8</v>
      </c>
      <c r="F267" s="5">
        <v>61.2</v>
      </c>
      <c r="G267" s="5" t="s">
        <v>8</v>
      </c>
      <c r="H267" s="5">
        <v>58.89</v>
      </c>
    </row>
    <row r="268" customHeight="1" spans="1:8">
      <c r="A268" s="4" t="str">
        <f t="shared" si="4"/>
        <v>2023002</v>
      </c>
      <c r="B268" s="4" t="str">
        <f>"19965542505"</f>
        <v>19965542505</v>
      </c>
      <c r="C268" s="4" t="s">
        <v>275</v>
      </c>
      <c r="D268" s="5">
        <v>54.38</v>
      </c>
      <c r="E268" s="5" t="s">
        <v>8</v>
      </c>
      <c r="F268" s="5">
        <v>63</v>
      </c>
      <c r="G268" s="5" t="s">
        <v>8</v>
      </c>
      <c r="H268" s="5">
        <v>58.69</v>
      </c>
    </row>
    <row r="269" customHeight="1" spans="1:8">
      <c r="A269" s="4" t="str">
        <f t="shared" si="4"/>
        <v>2023002</v>
      </c>
      <c r="B269" s="4" t="str">
        <f>"18755419035"</f>
        <v>18755419035</v>
      </c>
      <c r="C269" s="4" t="s">
        <v>276</v>
      </c>
      <c r="D269" s="5">
        <v>52.81</v>
      </c>
      <c r="E269" s="5" t="s">
        <v>8</v>
      </c>
      <c r="F269" s="5">
        <v>64.5</v>
      </c>
      <c r="G269" s="5" t="s">
        <v>8</v>
      </c>
      <c r="H269" s="5">
        <v>58.66</v>
      </c>
    </row>
    <row r="270" customHeight="1" spans="1:8">
      <c r="A270" s="4" t="str">
        <f t="shared" si="4"/>
        <v>2023002</v>
      </c>
      <c r="B270" s="4" t="str">
        <f>"17344073608"</f>
        <v>17344073608</v>
      </c>
      <c r="C270" s="4" t="s">
        <v>277</v>
      </c>
      <c r="D270" s="5">
        <v>63.79</v>
      </c>
      <c r="E270" s="5" t="s">
        <v>8</v>
      </c>
      <c r="F270" s="5">
        <v>53.3</v>
      </c>
      <c r="G270" s="5" t="s">
        <v>8</v>
      </c>
      <c r="H270" s="5">
        <v>58.55</v>
      </c>
    </row>
    <row r="271" customHeight="1" spans="1:8">
      <c r="A271" s="4" t="str">
        <f t="shared" si="4"/>
        <v>2023002</v>
      </c>
      <c r="B271" s="4" t="str">
        <f>"19155449547"</f>
        <v>19155449547</v>
      </c>
      <c r="C271" s="4" t="s">
        <v>278</v>
      </c>
      <c r="D271" s="5">
        <v>55.48</v>
      </c>
      <c r="E271" s="5" t="s">
        <v>8</v>
      </c>
      <c r="F271" s="5">
        <v>61.5</v>
      </c>
      <c r="G271" s="5" t="s">
        <v>8</v>
      </c>
      <c r="H271" s="5">
        <v>58.49</v>
      </c>
    </row>
    <row r="272" customHeight="1" spans="1:8">
      <c r="A272" s="4" t="str">
        <f t="shared" si="4"/>
        <v>2023002</v>
      </c>
      <c r="B272" s="4" t="str">
        <f>"18155445556"</f>
        <v>18155445556</v>
      </c>
      <c r="C272" s="4" t="s">
        <v>279</v>
      </c>
      <c r="D272" s="5">
        <v>50.33</v>
      </c>
      <c r="E272" s="5" t="s">
        <v>8</v>
      </c>
      <c r="F272" s="5">
        <v>66.4</v>
      </c>
      <c r="G272" s="5" t="s">
        <v>8</v>
      </c>
      <c r="H272" s="5">
        <v>58.37</v>
      </c>
    </row>
    <row r="273" customHeight="1" spans="1:8">
      <c r="A273" s="4" t="str">
        <f t="shared" si="4"/>
        <v>2023002</v>
      </c>
      <c r="B273" s="4" t="str">
        <f>"18715547556"</f>
        <v>18715547556</v>
      </c>
      <c r="C273" s="4" t="s">
        <v>280</v>
      </c>
      <c r="D273" s="5">
        <v>58.57</v>
      </c>
      <c r="E273" s="5" t="s">
        <v>8</v>
      </c>
      <c r="F273" s="5">
        <v>58.1</v>
      </c>
      <c r="G273" s="5" t="s">
        <v>8</v>
      </c>
      <c r="H273" s="5">
        <v>58.34</v>
      </c>
    </row>
    <row r="274" customHeight="1" spans="1:8">
      <c r="A274" s="4" t="str">
        <f t="shared" si="4"/>
        <v>2023002</v>
      </c>
      <c r="B274" s="4" t="str">
        <f>"18456521127"</f>
        <v>18456521127</v>
      </c>
      <c r="C274" s="4" t="s">
        <v>281</v>
      </c>
      <c r="D274" s="5">
        <v>51.37</v>
      </c>
      <c r="E274" s="5" t="s">
        <v>8</v>
      </c>
      <c r="F274" s="5">
        <v>65</v>
      </c>
      <c r="G274" s="5" t="s">
        <v>8</v>
      </c>
      <c r="H274" s="5">
        <v>58.19</v>
      </c>
    </row>
    <row r="275" customHeight="1" spans="1:8">
      <c r="A275" s="4" t="str">
        <f t="shared" si="4"/>
        <v>2023002</v>
      </c>
      <c r="B275" s="4" t="str">
        <f>"18158897656"</f>
        <v>18158897656</v>
      </c>
      <c r="C275" s="4" t="s">
        <v>282</v>
      </c>
      <c r="D275" s="5">
        <v>67.1</v>
      </c>
      <c r="E275" s="5" t="s">
        <v>8</v>
      </c>
      <c r="F275" s="5">
        <v>48.9</v>
      </c>
      <c r="G275" s="5" t="s">
        <v>8</v>
      </c>
      <c r="H275" s="5">
        <v>58</v>
      </c>
    </row>
    <row r="276" customHeight="1" spans="1:8">
      <c r="A276" s="4" t="str">
        <f t="shared" si="4"/>
        <v>2023002</v>
      </c>
      <c r="B276" s="4" t="str">
        <f>"15955448585"</f>
        <v>15955448585</v>
      </c>
      <c r="C276" s="4" t="s">
        <v>283</v>
      </c>
      <c r="D276" s="5">
        <v>55.89</v>
      </c>
      <c r="E276" s="5" t="s">
        <v>8</v>
      </c>
      <c r="F276" s="5">
        <v>59.9</v>
      </c>
      <c r="G276" s="5" t="s">
        <v>8</v>
      </c>
      <c r="H276" s="5">
        <v>57.9</v>
      </c>
    </row>
    <row r="277" customHeight="1" spans="1:8">
      <c r="A277" s="4" t="str">
        <f t="shared" si="4"/>
        <v>2023002</v>
      </c>
      <c r="B277" s="4" t="str">
        <f>"13085029710"</f>
        <v>13085029710</v>
      </c>
      <c r="C277" s="4" t="s">
        <v>284</v>
      </c>
      <c r="D277" s="5">
        <v>52.17</v>
      </c>
      <c r="E277" s="5" t="s">
        <v>8</v>
      </c>
      <c r="F277" s="5">
        <v>63.6</v>
      </c>
      <c r="G277" s="5" t="s">
        <v>8</v>
      </c>
      <c r="H277" s="5">
        <v>57.89</v>
      </c>
    </row>
    <row r="278" customHeight="1" spans="1:8">
      <c r="A278" s="4" t="str">
        <f t="shared" si="4"/>
        <v>2023002</v>
      </c>
      <c r="B278" s="4" t="str">
        <f>"18355481912"</f>
        <v>18355481912</v>
      </c>
      <c r="C278" s="4" t="s">
        <v>285</v>
      </c>
      <c r="D278" s="5">
        <v>53.38</v>
      </c>
      <c r="E278" s="5" t="s">
        <v>8</v>
      </c>
      <c r="F278" s="5">
        <v>62.3</v>
      </c>
      <c r="G278" s="5" t="s">
        <v>8</v>
      </c>
      <c r="H278" s="5">
        <v>57.84</v>
      </c>
    </row>
    <row r="279" customHeight="1" spans="1:8">
      <c r="A279" s="4" t="str">
        <f t="shared" si="4"/>
        <v>2023002</v>
      </c>
      <c r="B279" s="4" t="str">
        <f>"15212669139"</f>
        <v>15212669139</v>
      </c>
      <c r="C279" s="4" t="s">
        <v>286</v>
      </c>
      <c r="D279" s="5">
        <v>54.52</v>
      </c>
      <c r="E279" s="5" t="s">
        <v>8</v>
      </c>
      <c r="F279" s="5">
        <v>61</v>
      </c>
      <c r="G279" s="5" t="s">
        <v>8</v>
      </c>
      <c r="H279" s="5">
        <v>57.76</v>
      </c>
    </row>
    <row r="280" customHeight="1" spans="1:8">
      <c r="A280" s="4" t="str">
        <f t="shared" si="4"/>
        <v>2023002</v>
      </c>
      <c r="B280" s="4" t="str">
        <f>"18855414715"</f>
        <v>18855414715</v>
      </c>
      <c r="C280" s="4" t="s">
        <v>287</v>
      </c>
      <c r="D280" s="5">
        <v>56.93</v>
      </c>
      <c r="E280" s="5" t="s">
        <v>8</v>
      </c>
      <c r="F280" s="5">
        <v>58.2</v>
      </c>
      <c r="G280" s="5" t="s">
        <v>8</v>
      </c>
      <c r="H280" s="5">
        <v>57.57</v>
      </c>
    </row>
    <row r="281" customHeight="1" spans="1:8">
      <c r="A281" s="4" t="str">
        <f t="shared" si="4"/>
        <v>2023002</v>
      </c>
      <c r="B281" s="4" t="str">
        <f>"15255414029"</f>
        <v>15255414029</v>
      </c>
      <c r="C281" s="4" t="s">
        <v>288</v>
      </c>
      <c r="D281" s="5">
        <v>64.84</v>
      </c>
      <c r="E281" s="5" t="s">
        <v>8</v>
      </c>
      <c r="F281" s="5">
        <v>50.1</v>
      </c>
      <c r="G281" s="5" t="s">
        <v>8</v>
      </c>
      <c r="H281" s="5">
        <v>57.47</v>
      </c>
    </row>
    <row r="282" customHeight="1" spans="1:8">
      <c r="A282" s="4" t="str">
        <f t="shared" si="4"/>
        <v>2023002</v>
      </c>
      <c r="B282" s="4" t="str">
        <f>"15955435997"</f>
        <v>15955435997</v>
      </c>
      <c r="C282" s="4" t="s">
        <v>289</v>
      </c>
      <c r="D282" s="5">
        <v>56.99</v>
      </c>
      <c r="E282" s="5" t="s">
        <v>8</v>
      </c>
      <c r="F282" s="5">
        <v>57.8</v>
      </c>
      <c r="G282" s="5" t="s">
        <v>8</v>
      </c>
      <c r="H282" s="5">
        <v>57.4</v>
      </c>
    </row>
    <row r="283" customHeight="1" spans="1:8">
      <c r="A283" s="4" t="str">
        <f t="shared" si="4"/>
        <v>2023002</v>
      </c>
      <c r="B283" s="4" t="str">
        <f>"17353752799"</f>
        <v>17353752799</v>
      </c>
      <c r="C283" s="4" t="s">
        <v>290</v>
      </c>
      <c r="D283" s="5">
        <v>54.86</v>
      </c>
      <c r="E283" s="5" t="s">
        <v>8</v>
      </c>
      <c r="F283" s="5">
        <v>59.9</v>
      </c>
      <c r="G283" s="5" t="s">
        <v>8</v>
      </c>
      <c r="H283" s="5">
        <v>57.38</v>
      </c>
    </row>
    <row r="284" customHeight="1" spans="1:8">
      <c r="A284" s="4" t="str">
        <f t="shared" si="4"/>
        <v>2023002</v>
      </c>
      <c r="B284" s="4" t="str">
        <f>"18154166829"</f>
        <v>18154166829</v>
      </c>
      <c r="C284" s="4" t="s">
        <v>291</v>
      </c>
      <c r="D284" s="5">
        <v>50.53</v>
      </c>
      <c r="E284" s="5" t="s">
        <v>8</v>
      </c>
      <c r="F284" s="5">
        <v>64.2</v>
      </c>
      <c r="G284" s="5" t="s">
        <v>8</v>
      </c>
      <c r="H284" s="5">
        <v>57.37</v>
      </c>
    </row>
    <row r="285" customHeight="1" spans="1:8">
      <c r="A285" s="4" t="str">
        <f t="shared" si="4"/>
        <v>2023002</v>
      </c>
      <c r="B285" s="4" t="str">
        <f>"15212407527"</f>
        <v>15212407527</v>
      </c>
      <c r="C285" s="4" t="s">
        <v>292</v>
      </c>
      <c r="D285" s="5">
        <v>53.63</v>
      </c>
      <c r="E285" s="5" t="s">
        <v>8</v>
      </c>
      <c r="F285" s="5">
        <v>61</v>
      </c>
      <c r="G285" s="5" t="s">
        <v>8</v>
      </c>
      <c r="H285" s="5">
        <v>57.32</v>
      </c>
    </row>
    <row r="286" customHeight="1" spans="1:8">
      <c r="A286" s="4" t="str">
        <f t="shared" si="4"/>
        <v>2023002</v>
      </c>
      <c r="B286" s="4" t="str">
        <f>"15956684719"</f>
        <v>15956684719</v>
      </c>
      <c r="C286" s="4" t="s">
        <v>293</v>
      </c>
      <c r="D286" s="5">
        <v>59.71</v>
      </c>
      <c r="E286" s="5" t="s">
        <v>8</v>
      </c>
      <c r="F286" s="5">
        <v>54.9</v>
      </c>
      <c r="G286" s="5" t="s">
        <v>8</v>
      </c>
      <c r="H286" s="5">
        <v>57.31</v>
      </c>
    </row>
    <row r="287" customHeight="1" spans="1:8">
      <c r="A287" s="4" t="str">
        <f t="shared" si="4"/>
        <v>2023002</v>
      </c>
      <c r="B287" s="4" t="str">
        <f>"18355405977"</f>
        <v>18355405977</v>
      </c>
      <c r="C287" s="4" t="s">
        <v>294</v>
      </c>
      <c r="D287" s="5">
        <v>57.27</v>
      </c>
      <c r="E287" s="5" t="s">
        <v>8</v>
      </c>
      <c r="F287" s="5">
        <v>56.5</v>
      </c>
      <c r="G287" s="5" t="s">
        <v>8</v>
      </c>
      <c r="H287" s="5">
        <v>56.89</v>
      </c>
    </row>
    <row r="288" customHeight="1" spans="1:8">
      <c r="A288" s="4" t="str">
        <f t="shared" si="4"/>
        <v>2023002</v>
      </c>
      <c r="B288" s="4" t="str">
        <f>"18096432263"</f>
        <v>18096432263</v>
      </c>
      <c r="C288" s="4" t="s">
        <v>295</v>
      </c>
      <c r="D288" s="5">
        <v>57.1</v>
      </c>
      <c r="E288" s="5" t="s">
        <v>8</v>
      </c>
      <c r="F288" s="5">
        <v>55.9</v>
      </c>
      <c r="G288" s="5" t="s">
        <v>8</v>
      </c>
      <c r="H288" s="5">
        <v>56.5</v>
      </c>
    </row>
    <row r="289" customHeight="1" spans="1:8">
      <c r="A289" s="4" t="str">
        <f t="shared" si="4"/>
        <v>2023002</v>
      </c>
      <c r="B289" s="4" t="str">
        <f>"17755467277"</f>
        <v>17755467277</v>
      </c>
      <c r="C289" s="4" t="s">
        <v>296</v>
      </c>
      <c r="D289" s="5">
        <v>58.4</v>
      </c>
      <c r="E289" s="5" t="s">
        <v>8</v>
      </c>
      <c r="F289" s="5">
        <v>54.5</v>
      </c>
      <c r="G289" s="5" t="s">
        <v>8</v>
      </c>
      <c r="H289" s="5">
        <v>56.45</v>
      </c>
    </row>
    <row r="290" customHeight="1" spans="1:8">
      <c r="A290" s="4" t="str">
        <f t="shared" si="4"/>
        <v>2023002</v>
      </c>
      <c r="B290" s="4" t="str">
        <f>"17364386096"</f>
        <v>17364386096</v>
      </c>
      <c r="C290" s="4" t="s">
        <v>297</v>
      </c>
      <c r="D290" s="5">
        <v>61.49</v>
      </c>
      <c r="E290" s="5" t="s">
        <v>8</v>
      </c>
      <c r="F290" s="5">
        <v>51.3</v>
      </c>
      <c r="G290" s="5" t="s">
        <v>8</v>
      </c>
      <c r="H290" s="5">
        <v>56.4</v>
      </c>
    </row>
    <row r="291" customHeight="1" spans="1:8">
      <c r="A291" s="4" t="str">
        <f t="shared" si="4"/>
        <v>2023002</v>
      </c>
      <c r="B291" s="4" t="str">
        <f>"15856685801"</f>
        <v>15856685801</v>
      </c>
      <c r="C291" s="4" t="s">
        <v>298</v>
      </c>
      <c r="D291" s="5">
        <v>54.97</v>
      </c>
      <c r="E291" s="5" t="s">
        <v>8</v>
      </c>
      <c r="F291" s="5">
        <v>57.4</v>
      </c>
      <c r="G291" s="5" t="s">
        <v>8</v>
      </c>
      <c r="H291" s="5">
        <v>56.19</v>
      </c>
    </row>
    <row r="292" customHeight="1" spans="1:8">
      <c r="A292" s="4" t="str">
        <f t="shared" si="4"/>
        <v>2023002</v>
      </c>
      <c r="B292" s="4" t="str">
        <f>"18855462215"</f>
        <v>18855462215</v>
      </c>
      <c r="C292" s="4" t="s">
        <v>299</v>
      </c>
      <c r="D292" s="5">
        <v>51.74</v>
      </c>
      <c r="E292" s="5" t="s">
        <v>8</v>
      </c>
      <c r="F292" s="5">
        <v>60</v>
      </c>
      <c r="G292" s="5" t="s">
        <v>8</v>
      </c>
      <c r="H292" s="5">
        <v>55.87</v>
      </c>
    </row>
    <row r="293" customHeight="1" spans="1:8">
      <c r="A293" s="4" t="str">
        <f t="shared" si="4"/>
        <v>2023002</v>
      </c>
      <c r="B293" s="4" t="str">
        <f>"15375547495"</f>
        <v>15375547495</v>
      </c>
      <c r="C293" s="4" t="s">
        <v>300</v>
      </c>
      <c r="D293" s="5">
        <v>55.94</v>
      </c>
      <c r="E293" s="5" t="s">
        <v>8</v>
      </c>
      <c r="F293" s="5">
        <v>55.5</v>
      </c>
      <c r="G293" s="5" t="s">
        <v>8</v>
      </c>
      <c r="H293" s="5">
        <v>55.72</v>
      </c>
    </row>
    <row r="294" customHeight="1" spans="1:8">
      <c r="A294" s="4" t="str">
        <f t="shared" si="4"/>
        <v>2023002</v>
      </c>
      <c r="B294" s="4" t="str">
        <f>"15755439162"</f>
        <v>15755439162</v>
      </c>
      <c r="C294" s="4" t="s">
        <v>301</v>
      </c>
      <c r="D294" s="5">
        <v>62.31</v>
      </c>
      <c r="E294" s="5" t="s">
        <v>8</v>
      </c>
      <c r="F294" s="5">
        <v>49.1</v>
      </c>
      <c r="G294" s="5" t="s">
        <v>8</v>
      </c>
      <c r="H294" s="5">
        <v>55.71</v>
      </c>
    </row>
    <row r="295" customHeight="1" spans="1:8">
      <c r="A295" s="4" t="str">
        <f t="shared" si="4"/>
        <v>2023002</v>
      </c>
      <c r="B295" s="4" t="str">
        <f>"15955419068"</f>
        <v>15955419068</v>
      </c>
      <c r="C295" s="4" t="s">
        <v>302</v>
      </c>
      <c r="D295" s="5">
        <v>60.86</v>
      </c>
      <c r="E295" s="5" t="s">
        <v>8</v>
      </c>
      <c r="F295" s="5">
        <v>50.4</v>
      </c>
      <c r="G295" s="5" t="s">
        <v>8</v>
      </c>
      <c r="H295" s="5">
        <v>55.63</v>
      </c>
    </row>
    <row r="296" customHeight="1" spans="1:8">
      <c r="A296" s="4" t="str">
        <f t="shared" si="4"/>
        <v>2023002</v>
      </c>
      <c r="B296" s="4" t="str">
        <f>"18255482110"</f>
        <v>18255482110</v>
      </c>
      <c r="C296" s="4" t="s">
        <v>303</v>
      </c>
      <c r="D296" s="5">
        <v>51.34</v>
      </c>
      <c r="E296" s="5" t="s">
        <v>8</v>
      </c>
      <c r="F296" s="5">
        <v>59.9</v>
      </c>
      <c r="G296" s="5" t="s">
        <v>8</v>
      </c>
      <c r="H296" s="5">
        <v>55.62</v>
      </c>
    </row>
    <row r="297" customHeight="1" spans="1:8">
      <c r="A297" s="4" t="str">
        <f t="shared" si="4"/>
        <v>2023002</v>
      </c>
      <c r="B297" s="4" t="str">
        <f>"17356527184"</f>
        <v>17356527184</v>
      </c>
      <c r="C297" s="4" t="s">
        <v>304</v>
      </c>
      <c r="D297" s="5">
        <v>49.52</v>
      </c>
      <c r="E297" s="5" t="s">
        <v>8</v>
      </c>
      <c r="F297" s="5">
        <v>61.7</v>
      </c>
      <c r="G297" s="5" t="s">
        <v>8</v>
      </c>
      <c r="H297" s="5">
        <v>55.61</v>
      </c>
    </row>
    <row r="298" customHeight="1" spans="1:8">
      <c r="A298" s="4" t="str">
        <f t="shared" si="4"/>
        <v>2023002</v>
      </c>
      <c r="B298" s="4" t="str">
        <f>"13855406081"</f>
        <v>13855406081</v>
      </c>
      <c r="C298" s="4" t="s">
        <v>305</v>
      </c>
      <c r="D298" s="5">
        <v>49.9</v>
      </c>
      <c r="E298" s="5" t="s">
        <v>8</v>
      </c>
      <c r="F298" s="5">
        <v>61.3</v>
      </c>
      <c r="G298" s="5" t="s">
        <v>8</v>
      </c>
      <c r="H298" s="5">
        <v>55.6</v>
      </c>
    </row>
    <row r="299" customHeight="1" spans="1:8">
      <c r="A299" s="4" t="str">
        <f t="shared" si="4"/>
        <v>2023002</v>
      </c>
      <c r="B299" s="4" t="str">
        <f>"19855491170"</f>
        <v>19855491170</v>
      </c>
      <c r="C299" s="4" t="s">
        <v>306</v>
      </c>
      <c r="D299" s="5">
        <v>55.33</v>
      </c>
      <c r="E299" s="5" t="s">
        <v>8</v>
      </c>
      <c r="F299" s="5">
        <v>55.7</v>
      </c>
      <c r="G299" s="5" t="s">
        <v>8</v>
      </c>
      <c r="H299" s="5">
        <v>55.52</v>
      </c>
    </row>
    <row r="300" customHeight="1" spans="1:8">
      <c r="A300" s="4" t="str">
        <f t="shared" si="4"/>
        <v>2023002</v>
      </c>
      <c r="B300" s="4" t="str">
        <f>"18355400606"</f>
        <v>18355400606</v>
      </c>
      <c r="C300" s="4" t="s">
        <v>307</v>
      </c>
      <c r="D300" s="5">
        <v>53.42</v>
      </c>
      <c r="E300" s="5" t="s">
        <v>8</v>
      </c>
      <c r="F300" s="5">
        <v>57.4</v>
      </c>
      <c r="G300" s="5" t="s">
        <v>8</v>
      </c>
      <c r="H300" s="5">
        <v>55.41</v>
      </c>
    </row>
    <row r="301" customHeight="1" spans="1:8">
      <c r="A301" s="4" t="str">
        <f t="shared" si="4"/>
        <v>2023002</v>
      </c>
      <c r="B301" s="4" t="str">
        <f>"18130182937"</f>
        <v>18130182937</v>
      </c>
      <c r="C301" s="4" t="s">
        <v>308</v>
      </c>
      <c r="D301" s="5">
        <v>57.16</v>
      </c>
      <c r="E301" s="5" t="s">
        <v>8</v>
      </c>
      <c r="F301" s="5">
        <v>53.5</v>
      </c>
      <c r="G301" s="5" t="s">
        <v>8</v>
      </c>
      <c r="H301" s="5">
        <v>55.33</v>
      </c>
    </row>
    <row r="302" customHeight="1" spans="1:8">
      <c r="A302" s="4" t="str">
        <f t="shared" si="4"/>
        <v>2023002</v>
      </c>
      <c r="B302" s="4" t="str">
        <f>"18055433890"</f>
        <v>18055433890</v>
      </c>
      <c r="C302" s="4" t="s">
        <v>309</v>
      </c>
      <c r="D302" s="5">
        <v>54.68</v>
      </c>
      <c r="E302" s="5" t="s">
        <v>8</v>
      </c>
      <c r="F302" s="5">
        <v>55.6</v>
      </c>
      <c r="G302" s="5" t="s">
        <v>8</v>
      </c>
      <c r="H302" s="5">
        <v>55.14</v>
      </c>
    </row>
    <row r="303" customHeight="1" spans="1:8">
      <c r="A303" s="4" t="str">
        <f t="shared" si="4"/>
        <v>2023002</v>
      </c>
      <c r="B303" s="4" t="str">
        <f>"18655426559"</f>
        <v>18655426559</v>
      </c>
      <c r="C303" s="4" t="s">
        <v>310</v>
      </c>
      <c r="D303" s="5">
        <v>57.68</v>
      </c>
      <c r="E303" s="5" t="s">
        <v>8</v>
      </c>
      <c r="F303" s="5">
        <v>52.5</v>
      </c>
      <c r="G303" s="5" t="s">
        <v>8</v>
      </c>
      <c r="H303" s="5">
        <v>55.09</v>
      </c>
    </row>
    <row r="304" customHeight="1" spans="1:8">
      <c r="A304" s="4" t="str">
        <f t="shared" si="4"/>
        <v>2023002</v>
      </c>
      <c r="B304" s="4" t="str">
        <f>"18055438156"</f>
        <v>18055438156</v>
      </c>
      <c r="C304" s="4" t="s">
        <v>311</v>
      </c>
      <c r="D304" s="5">
        <v>63.98</v>
      </c>
      <c r="E304" s="5" t="s">
        <v>8</v>
      </c>
      <c r="F304" s="5">
        <v>45.4</v>
      </c>
      <c r="G304" s="5" t="s">
        <v>8</v>
      </c>
      <c r="H304" s="5">
        <v>54.69</v>
      </c>
    </row>
    <row r="305" customHeight="1" spans="1:8">
      <c r="A305" s="4" t="str">
        <f t="shared" si="4"/>
        <v>2023002</v>
      </c>
      <c r="B305" s="4" t="str">
        <f>"15077961205"</f>
        <v>15077961205</v>
      </c>
      <c r="C305" s="4" t="s">
        <v>312</v>
      </c>
      <c r="D305" s="5">
        <v>54.68</v>
      </c>
      <c r="E305" s="5" t="s">
        <v>8</v>
      </c>
      <c r="F305" s="5">
        <v>54.6</v>
      </c>
      <c r="G305" s="5" t="s">
        <v>8</v>
      </c>
      <c r="H305" s="5">
        <v>54.64</v>
      </c>
    </row>
    <row r="306" customHeight="1" spans="1:8">
      <c r="A306" s="4" t="str">
        <f t="shared" si="4"/>
        <v>2023002</v>
      </c>
      <c r="B306" s="4" t="str">
        <f>"18130120276"</f>
        <v>18130120276</v>
      </c>
      <c r="C306" s="4" t="s">
        <v>313</v>
      </c>
      <c r="D306" s="5">
        <v>56.26</v>
      </c>
      <c r="E306" s="5" t="s">
        <v>8</v>
      </c>
      <c r="F306" s="5">
        <v>53</v>
      </c>
      <c r="G306" s="5" t="s">
        <v>8</v>
      </c>
      <c r="H306" s="5">
        <v>54.63</v>
      </c>
    </row>
    <row r="307" customHeight="1" spans="1:8">
      <c r="A307" s="4" t="str">
        <f t="shared" si="4"/>
        <v>2023002</v>
      </c>
      <c r="B307" s="4" t="str">
        <f>"13721157892"</f>
        <v>13721157892</v>
      </c>
      <c r="C307" s="4" t="s">
        <v>314</v>
      </c>
      <c r="D307" s="5">
        <v>51.85</v>
      </c>
      <c r="E307" s="5" t="s">
        <v>8</v>
      </c>
      <c r="F307" s="5">
        <v>57</v>
      </c>
      <c r="G307" s="5" t="s">
        <v>8</v>
      </c>
      <c r="H307" s="5">
        <v>54.43</v>
      </c>
    </row>
    <row r="308" customHeight="1" spans="1:8">
      <c r="A308" s="4" t="str">
        <f t="shared" ref="A308:A371" si="5">"2023002"</f>
        <v>2023002</v>
      </c>
      <c r="B308" s="4" t="str">
        <f>"18164441502"</f>
        <v>18164441502</v>
      </c>
      <c r="C308" s="4" t="s">
        <v>315</v>
      </c>
      <c r="D308" s="5">
        <v>52.23</v>
      </c>
      <c r="E308" s="5" t="s">
        <v>8</v>
      </c>
      <c r="F308" s="5">
        <v>56.4</v>
      </c>
      <c r="G308" s="5" t="s">
        <v>8</v>
      </c>
      <c r="H308" s="5">
        <v>54.32</v>
      </c>
    </row>
    <row r="309" customHeight="1" spans="1:8">
      <c r="A309" s="4" t="str">
        <f t="shared" si="5"/>
        <v>2023002</v>
      </c>
      <c r="B309" s="4" t="str">
        <f>"15156646663"</f>
        <v>15156646663</v>
      </c>
      <c r="C309" s="4" t="s">
        <v>316</v>
      </c>
      <c r="D309" s="5">
        <v>62.42</v>
      </c>
      <c r="E309" s="5" t="s">
        <v>8</v>
      </c>
      <c r="F309" s="5">
        <v>46</v>
      </c>
      <c r="G309" s="5" t="s">
        <v>8</v>
      </c>
      <c r="H309" s="5">
        <v>54.21</v>
      </c>
    </row>
    <row r="310" customHeight="1" spans="1:8">
      <c r="A310" s="4" t="str">
        <f t="shared" si="5"/>
        <v>2023002</v>
      </c>
      <c r="B310" s="4" t="str">
        <f>"18055461289"</f>
        <v>18055461289</v>
      </c>
      <c r="C310" s="4" t="s">
        <v>317</v>
      </c>
      <c r="D310" s="5">
        <v>53.21</v>
      </c>
      <c r="E310" s="5" t="s">
        <v>8</v>
      </c>
      <c r="F310" s="5">
        <v>55</v>
      </c>
      <c r="G310" s="5" t="s">
        <v>8</v>
      </c>
      <c r="H310" s="5">
        <v>54.11</v>
      </c>
    </row>
    <row r="311" customHeight="1" spans="1:8">
      <c r="A311" s="4" t="str">
        <f t="shared" si="5"/>
        <v>2023002</v>
      </c>
      <c r="B311" s="4" t="str">
        <f>"15156620962"</f>
        <v>15156620962</v>
      </c>
      <c r="C311" s="4" t="s">
        <v>318</v>
      </c>
      <c r="D311" s="5">
        <v>55.68</v>
      </c>
      <c r="E311" s="5" t="s">
        <v>8</v>
      </c>
      <c r="F311" s="5">
        <v>51.6</v>
      </c>
      <c r="G311" s="5" t="s">
        <v>8</v>
      </c>
      <c r="H311" s="5">
        <v>53.64</v>
      </c>
    </row>
    <row r="312" customHeight="1" spans="1:8">
      <c r="A312" s="4" t="str">
        <f t="shared" si="5"/>
        <v>2023002</v>
      </c>
      <c r="B312" s="4" t="str">
        <f>"19155421631"</f>
        <v>19155421631</v>
      </c>
      <c r="C312" s="4" t="s">
        <v>319</v>
      </c>
      <c r="D312" s="5">
        <v>53.83</v>
      </c>
      <c r="E312" s="5" t="s">
        <v>8</v>
      </c>
      <c r="F312" s="5">
        <v>53.3</v>
      </c>
      <c r="G312" s="5" t="s">
        <v>8</v>
      </c>
      <c r="H312" s="5">
        <v>53.57</v>
      </c>
    </row>
    <row r="313" customHeight="1" spans="1:8">
      <c r="A313" s="4" t="str">
        <f t="shared" si="5"/>
        <v>2023002</v>
      </c>
      <c r="B313" s="4" t="str">
        <f>"18705542307"</f>
        <v>18705542307</v>
      </c>
      <c r="C313" s="4" t="s">
        <v>320</v>
      </c>
      <c r="D313" s="5">
        <v>60.74</v>
      </c>
      <c r="E313" s="5" t="s">
        <v>8</v>
      </c>
      <c r="F313" s="5">
        <v>45.6</v>
      </c>
      <c r="G313" s="5" t="s">
        <v>8</v>
      </c>
      <c r="H313" s="5">
        <v>53.17</v>
      </c>
    </row>
    <row r="314" customHeight="1" spans="1:8">
      <c r="A314" s="4" t="str">
        <f t="shared" si="5"/>
        <v>2023002</v>
      </c>
      <c r="B314" s="4" t="str">
        <f>"15922430943"</f>
        <v>15922430943</v>
      </c>
      <c r="C314" s="4" t="s">
        <v>321</v>
      </c>
      <c r="D314" s="5">
        <v>52.17</v>
      </c>
      <c r="E314" s="5" t="s">
        <v>8</v>
      </c>
      <c r="F314" s="5">
        <v>54.1</v>
      </c>
      <c r="G314" s="5" t="s">
        <v>8</v>
      </c>
      <c r="H314" s="5">
        <v>53.14</v>
      </c>
    </row>
    <row r="315" customHeight="1" spans="1:8">
      <c r="A315" s="4" t="str">
        <f t="shared" si="5"/>
        <v>2023002</v>
      </c>
      <c r="B315" s="4" t="str">
        <f>"18130153982"</f>
        <v>18130153982</v>
      </c>
      <c r="C315" s="4" t="s">
        <v>322</v>
      </c>
      <c r="D315" s="5">
        <v>54.69</v>
      </c>
      <c r="E315" s="5" t="s">
        <v>8</v>
      </c>
      <c r="F315" s="5">
        <v>51.5</v>
      </c>
      <c r="G315" s="5" t="s">
        <v>8</v>
      </c>
      <c r="H315" s="5">
        <v>53.1</v>
      </c>
    </row>
    <row r="316" customHeight="1" spans="1:8">
      <c r="A316" s="4" t="str">
        <f t="shared" si="5"/>
        <v>2023002</v>
      </c>
      <c r="B316" s="4" t="str">
        <f>"15955411691"</f>
        <v>15955411691</v>
      </c>
      <c r="C316" s="4" t="s">
        <v>323</v>
      </c>
      <c r="D316" s="5">
        <v>58.15</v>
      </c>
      <c r="E316" s="5" t="s">
        <v>8</v>
      </c>
      <c r="F316" s="5">
        <v>48</v>
      </c>
      <c r="G316" s="5" t="s">
        <v>8</v>
      </c>
      <c r="H316" s="5">
        <v>53.08</v>
      </c>
    </row>
    <row r="317" customHeight="1" spans="1:8">
      <c r="A317" s="4" t="str">
        <f t="shared" si="5"/>
        <v>2023002</v>
      </c>
      <c r="B317" s="4" t="str">
        <f>"15955469473"</f>
        <v>15955469473</v>
      </c>
      <c r="C317" s="4" t="s">
        <v>324</v>
      </c>
      <c r="D317" s="5">
        <v>47.74</v>
      </c>
      <c r="E317" s="5" t="s">
        <v>8</v>
      </c>
      <c r="F317" s="5">
        <v>57.8</v>
      </c>
      <c r="G317" s="5" t="s">
        <v>8</v>
      </c>
      <c r="H317" s="5">
        <v>52.77</v>
      </c>
    </row>
    <row r="318" customHeight="1" spans="1:8">
      <c r="A318" s="4" t="str">
        <f t="shared" si="5"/>
        <v>2023002</v>
      </c>
      <c r="B318" s="4" t="str">
        <f>"18715354429"</f>
        <v>18715354429</v>
      </c>
      <c r="C318" s="4" t="s">
        <v>325</v>
      </c>
      <c r="D318" s="5">
        <v>52.4</v>
      </c>
      <c r="E318" s="5" t="s">
        <v>8</v>
      </c>
      <c r="F318" s="5">
        <v>53</v>
      </c>
      <c r="G318" s="5" t="s">
        <v>8</v>
      </c>
      <c r="H318" s="5">
        <v>52.7</v>
      </c>
    </row>
    <row r="319" customHeight="1" spans="1:8">
      <c r="A319" s="4" t="str">
        <f t="shared" si="5"/>
        <v>2023002</v>
      </c>
      <c r="B319" s="4" t="str">
        <f>"15955400510"</f>
        <v>15955400510</v>
      </c>
      <c r="C319" s="4" t="s">
        <v>326</v>
      </c>
      <c r="D319" s="5">
        <v>51.83</v>
      </c>
      <c r="E319" s="5" t="s">
        <v>8</v>
      </c>
      <c r="F319" s="5">
        <v>52.6</v>
      </c>
      <c r="G319" s="5" t="s">
        <v>8</v>
      </c>
      <c r="H319" s="5">
        <v>52.22</v>
      </c>
    </row>
    <row r="320" customHeight="1" spans="1:8">
      <c r="A320" s="4" t="str">
        <f t="shared" si="5"/>
        <v>2023002</v>
      </c>
      <c r="B320" s="4" t="str">
        <f>"17755483327"</f>
        <v>17755483327</v>
      </c>
      <c r="C320" s="4" t="s">
        <v>327</v>
      </c>
      <c r="D320" s="5">
        <v>57.11</v>
      </c>
      <c r="E320" s="5" t="s">
        <v>8</v>
      </c>
      <c r="F320" s="5">
        <v>46.6</v>
      </c>
      <c r="G320" s="5" t="s">
        <v>8</v>
      </c>
      <c r="H320" s="5">
        <v>51.86</v>
      </c>
    </row>
    <row r="321" customHeight="1" spans="1:8">
      <c r="A321" s="4" t="str">
        <f t="shared" si="5"/>
        <v>2023002</v>
      </c>
      <c r="B321" s="4" t="str">
        <f>"18855412212"</f>
        <v>18855412212</v>
      </c>
      <c r="C321" s="4" t="s">
        <v>328</v>
      </c>
      <c r="D321" s="5">
        <v>54.71</v>
      </c>
      <c r="E321" s="5" t="s">
        <v>8</v>
      </c>
      <c r="F321" s="5">
        <v>48.5</v>
      </c>
      <c r="G321" s="5" t="s">
        <v>8</v>
      </c>
      <c r="H321" s="5">
        <v>51.61</v>
      </c>
    </row>
    <row r="322" customHeight="1" spans="1:8">
      <c r="A322" s="4" t="str">
        <f t="shared" si="5"/>
        <v>2023002</v>
      </c>
      <c r="B322" s="4" t="str">
        <f>"18355492361"</f>
        <v>18355492361</v>
      </c>
      <c r="C322" s="4" t="s">
        <v>329</v>
      </c>
      <c r="D322" s="5">
        <v>55.28</v>
      </c>
      <c r="E322" s="5" t="s">
        <v>8</v>
      </c>
      <c r="F322" s="5">
        <v>47.9</v>
      </c>
      <c r="G322" s="5" t="s">
        <v>8</v>
      </c>
      <c r="H322" s="5">
        <v>51.59</v>
      </c>
    </row>
    <row r="323" customHeight="1" spans="1:8">
      <c r="A323" s="4" t="str">
        <f t="shared" si="5"/>
        <v>2023002</v>
      </c>
      <c r="B323" s="4" t="str">
        <f>"13770724848"</f>
        <v>13770724848</v>
      </c>
      <c r="C323" s="4" t="s">
        <v>330</v>
      </c>
      <c r="D323" s="5">
        <v>50.68</v>
      </c>
      <c r="E323" s="5" t="s">
        <v>8</v>
      </c>
      <c r="F323" s="5">
        <v>52.1</v>
      </c>
      <c r="G323" s="5" t="s">
        <v>8</v>
      </c>
      <c r="H323" s="5">
        <v>51.39</v>
      </c>
    </row>
    <row r="324" customHeight="1" spans="1:8">
      <c r="A324" s="4" t="str">
        <f t="shared" si="5"/>
        <v>2023002</v>
      </c>
      <c r="B324" s="4" t="str">
        <f>"15755433113"</f>
        <v>15755433113</v>
      </c>
      <c r="C324" s="4" t="s">
        <v>331</v>
      </c>
      <c r="D324" s="5">
        <v>50.92</v>
      </c>
      <c r="E324" s="5" t="s">
        <v>8</v>
      </c>
      <c r="F324" s="5">
        <v>51.7</v>
      </c>
      <c r="G324" s="5" t="s">
        <v>8</v>
      </c>
      <c r="H324" s="5">
        <v>51.31</v>
      </c>
    </row>
    <row r="325" customHeight="1" spans="1:8">
      <c r="A325" s="4" t="str">
        <f t="shared" si="5"/>
        <v>2023002</v>
      </c>
      <c r="B325" s="4" t="str">
        <f>"15955401438"</f>
        <v>15955401438</v>
      </c>
      <c r="C325" s="4" t="s">
        <v>332</v>
      </c>
      <c r="D325" s="5">
        <v>47.97</v>
      </c>
      <c r="E325" s="5" t="s">
        <v>8</v>
      </c>
      <c r="F325" s="5">
        <v>53.6</v>
      </c>
      <c r="G325" s="5" t="s">
        <v>8</v>
      </c>
      <c r="H325" s="5">
        <v>50.79</v>
      </c>
    </row>
    <row r="326" customHeight="1" spans="1:8">
      <c r="A326" s="4" t="str">
        <f t="shared" si="5"/>
        <v>2023002</v>
      </c>
      <c r="B326" s="4" t="str">
        <f>"15215549640"</f>
        <v>15215549640</v>
      </c>
      <c r="C326" s="4" t="s">
        <v>333</v>
      </c>
      <c r="D326" s="5">
        <v>49.85</v>
      </c>
      <c r="E326" s="5" t="s">
        <v>8</v>
      </c>
      <c r="F326" s="5">
        <v>50.9</v>
      </c>
      <c r="G326" s="5" t="s">
        <v>8</v>
      </c>
      <c r="H326" s="5">
        <v>50.38</v>
      </c>
    </row>
    <row r="327" customHeight="1" spans="1:8">
      <c r="A327" s="4" t="str">
        <f t="shared" si="5"/>
        <v>2023002</v>
      </c>
      <c r="B327" s="4" t="str">
        <f>"15955483287"</f>
        <v>15955483287</v>
      </c>
      <c r="C327" s="4" t="s">
        <v>334</v>
      </c>
      <c r="D327" s="5">
        <v>59.62</v>
      </c>
      <c r="E327" s="5" t="s">
        <v>8</v>
      </c>
      <c r="F327" s="5">
        <v>41.1</v>
      </c>
      <c r="G327" s="5" t="s">
        <v>8</v>
      </c>
      <c r="H327" s="5">
        <v>50.36</v>
      </c>
    </row>
    <row r="328" customHeight="1" spans="1:8">
      <c r="A328" s="4" t="str">
        <f t="shared" si="5"/>
        <v>2023002</v>
      </c>
      <c r="B328" s="4" t="str">
        <f>"18963778687"</f>
        <v>18963778687</v>
      </c>
      <c r="C328" s="4" t="s">
        <v>335</v>
      </c>
      <c r="D328" s="5">
        <v>51.07</v>
      </c>
      <c r="E328" s="5" t="s">
        <v>8</v>
      </c>
      <c r="F328" s="5">
        <v>48.3</v>
      </c>
      <c r="G328" s="5" t="s">
        <v>8</v>
      </c>
      <c r="H328" s="5">
        <v>49.69</v>
      </c>
    </row>
    <row r="329" customHeight="1" spans="1:8">
      <c r="A329" s="4" t="str">
        <f t="shared" si="5"/>
        <v>2023002</v>
      </c>
      <c r="B329" s="4" t="str">
        <f>"18855472701"</f>
        <v>18855472701</v>
      </c>
      <c r="C329" s="4" t="s">
        <v>336</v>
      </c>
      <c r="D329" s="5">
        <v>54.74</v>
      </c>
      <c r="E329" s="5" t="s">
        <v>8</v>
      </c>
      <c r="F329" s="5">
        <v>44.6</v>
      </c>
      <c r="G329" s="5" t="s">
        <v>8</v>
      </c>
      <c r="H329" s="5">
        <v>49.67</v>
      </c>
    </row>
    <row r="330" customHeight="1" spans="1:8">
      <c r="A330" s="4" t="str">
        <f t="shared" si="5"/>
        <v>2023002</v>
      </c>
      <c r="B330" s="4" t="str">
        <f>"17855400102"</f>
        <v>17855400102</v>
      </c>
      <c r="C330" s="4" t="s">
        <v>337</v>
      </c>
      <c r="D330" s="5">
        <v>42.83</v>
      </c>
      <c r="E330" s="5" t="s">
        <v>8</v>
      </c>
      <c r="F330" s="5">
        <v>56.3</v>
      </c>
      <c r="G330" s="5" t="s">
        <v>8</v>
      </c>
      <c r="H330" s="5">
        <v>49.57</v>
      </c>
    </row>
    <row r="331" customHeight="1" spans="1:8">
      <c r="A331" s="4" t="str">
        <f t="shared" si="5"/>
        <v>2023002</v>
      </c>
      <c r="B331" s="4" t="str">
        <f>"19965565885"</f>
        <v>19965565885</v>
      </c>
      <c r="C331" s="4" t="s">
        <v>338</v>
      </c>
      <c r="D331" s="5">
        <v>46.23</v>
      </c>
      <c r="E331" s="5" t="s">
        <v>8</v>
      </c>
      <c r="F331" s="5">
        <v>52.3</v>
      </c>
      <c r="G331" s="5" t="s">
        <v>8</v>
      </c>
      <c r="H331" s="5">
        <v>49.27</v>
      </c>
    </row>
    <row r="332" customHeight="1" spans="1:8">
      <c r="A332" s="4" t="str">
        <f t="shared" si="5"/>
        <v>2023002</v>
      </c>
      <c r="B332" s="4" t="str">
        <f>"17775383944"</f>
        <v>17775383944</v>
      </c>
      <c r="C332" s="4" t="s">
        <v>339</v>
      </c>
      <c r="D332" s="5">
        <v>49.1</v>
      </c>
      <c r="E332" s="5" t="s">
        <v>8</v>
      </c>
      <c r="F332" s="5">
        <v>49.3</v>
      </c>
      <c r="G332" s="5" t="s">
        <v>8</v>
      </c>
      <c r="H332" s="5">
        <v>49.2</v>
      </c>
    </row>
    <row r="333" customHeight="1" spans="1:8">
      <c r="A333" s="4" t="str">
        <f t="shared" si="5"/>
        <v>2023002</v>
      </c>
      <c r="B333" s="4" t="str">
        <f>"13956443979"</f>
        <v>13956443979</v>
      </c>
      <c r="C333" s="4" t="s">
        <v>340</v>
      </c>
      <c r="D333" s="5">
        <v>48.38</v>
      </c>
      <c r="E333" s="5" t="s">
        <v>8</v>
      </c>
      <c r="F333" s="5">
        <v>50</v>
      </c>
      <c r="G333" s="5" t="s">
        <v>8</v>
      </c>
      <c r="H333" s="5">
        <v>49.19</v>
      </c>
    </row>
    <row r="334" customHeight="1" spans="1:8">
      <c r="A334" s="4" t="str">
        <f t="shared" si="5"/>
        <v>2023002</v>
      </c>
      <c r="B334" s="4" t="str">
        <f>"17397905675"</f>
        <v>17397905675</v>
      </c>
      <c r="C334" s="4" t="s">
        <v>341</v>
      </c>
      <c r="D334" s="5">
        <v>49.28</v>
      </c>
      <c r="E334" s="5" t="s">
        <v>8</v>
      </c>
      <c r="F334" s="5">
        <v>44.3</v>
      </c>
      <c r="G334" s="5" t="s">
        <v>8</v>
      </c>
      <c r="H334" s="5">
        <v>46.79</v>
      </c>
    </row>
    <row r="335" customHeight="1" spans="1:8">
      <c r="A335" s="4" t="str">
        <f t="shared" si="5"/>
        <v>2023002</v>
      </c>
      <c r="B335" s="4" t="str">
        <f>"13855439804"</f>
        <v>13855439804</v>
      </c>
      <c r="C335" s="4" t="s">
        <v>342</v>
      </c>
      <c r="D335" s="5">
        <v>49.9</v>
      </c>
      <c r="E335" s="5" t="s">
        <v>8</v>
      </c>
      <c r="F335" s="5">
        <v>43.1</v>
      </c>
      <c r="G335" s="5" t="s">
        <v>8</v>
      </c>
      <c r="H335" s="5">
        <v>46.5</v>
      </c>
    </row>
    <row r="336" customHeight="1" spans="1:8">
      <c r="A336" s="4" t="str">
        <f t="shared" si="5"/>
        <v>2023002</v>
      </c>
      <c r="B336" s="4" t="str">
        <f>"15856695207"</f>
        <v>15856695207</v>
      </c>
      <c r="C336" s="4" t="s">
        <v>343</v>
      </c>
      <c r="D336" s="5">
        <v>45.03</v>
      </c>
      <c r="E336" s="5" t="s">
        <v>8</v>
      </c>
      <c r="F336" s="5">
        <v>47.8</v>
      </c>
      <c r="G336" s="5" t="s">
        <v>8</v>
      </c>
      <c r="H336" s="5">
        <v>46.42</v>
      </c>
    </row>
    <row r="337" customHeight="1" spans="1:8">
      <c r="A337" s="4" t="str">
        <f t="shared" si="5"/>
        <v>2023002</v>
      </c>
      <c r="B337" s="4" t="str">
        <f>"15222941753"</f>
        <v>15222941753</v>
      </c>
      <c r="C337" s="4" t="s">
        <v>344</v>
      </c>
      <c r="D337" s="5">
        <v>49.68</v>
      </c>
      <c r="E337" s="5" t="s">
        <v>8</v>
      </c>
      <c r="F337" s="5">
        <v>40.5</v>
      </c>
      <c r="G337" s="5" t="s">
        <v>8</v>
      </c>
      <c r="H337" s="5">
        <v>45.09</v>
      </c>
    </row>
    <row r="338" customHeight="1" spans="1:8">
      <c r="A338" s="4" t="str">
        <f t="shared" si="5"/>
        <v>2023002</v>
      </c>
      <c r="B338" s="4" t="str">
        <f>"18155478151"</f>
        <v>18155478151</v>
      </c>
      <c r="C338" s="4" t="s">
        <v>345</v>
      </c>
      <c r="D338" s="5">
        <v>46.65</v>
      </c>
      <c r="E338" s="5" t="s">
        <v>8</v>
      </c>
      <c r="F338" s="5">
        <v>43</v>
      </c>
      <c r="G338" s="5" t="s">
        <v>8</v>
      </c>
      <c r="H338" s="5">
        <v>44.83</v>
      </c>
    </row>
    <row r="339" customHeight="1" spans="1:8">
      <c r="A339" s="4" t="str">
        <f t="shared" si="5"/>
        <v>2023002</v>
      </c>
      <c r="B339" s="4" t="str">
        <f>"16605545853"</f>
        <v>16605545853</v>
      </c>
      <c r="C339" s="4" t="s">
        <v>346</v>
      </c>
      <c r="D339" s="5">
        <v>46.4</v>
      </c>
      <c r="E339" s="5" t="s">
        <v>8</v>
      </c>
      <c r="F339" s="5">
        <v>41</v>
      </c>
      <c r="G339" s="5" t="s">
        <v>8</v>
      </c>
      <c r="H339" s="5">
        <v>43.7</v>
      </c>
    </row>
    <row r="340" customHeight="1" spans="1:8">
      <c r="A340" s="4" t="str">
        <f t="shared" si="5"/>
        <v>2023002</v>
      </c>
      <c r="B340" s="4" t="str">
        <f>"19855489795"</f>
        <v>19855489795</v>
      </c>
      <c r="C340" s="4" t="s">
        <v>347</v>
      </c>
      <c r="D340" s="5">
        <v>42.56</v>
      </c>
      <c r="E340" s="5" t="s">
        <v>8</v>
      </c>
      <c r="F340" s="5">
        <v>38.7</v>
      </c>
      <c r="G340" s="5" t="s">
        <v>8</v>
      </c>
      <c r="H340" s="5">
        <v>40.63</v>
      </c>
    </row>
    <row r="341" customHeight="1" spans="1:8">
      <c r="A341" s="4" t="str">
        <f t="shared" si="5"/>
        <v>2023002</v>
      </c>
      <c r="B341" s="4" t="str">
        <f>"15850062333"</f>
        <v>15850062333</v>
      </c>
      <c r="C341" s="4" t="s">
        <v>348</v>
      </c>
      <c r="D341" s="5">
        <v>44.38</v>
      </c>
      <c r="E341" s="5" t="s">
        <v>8</v>
      </c>
      <c r="F341" s="5">
        <v>28.7</v>
      </c>
      <c r="G341" s="5" t="s">
        <v>8</v>
      </c>
      <c r="H341" s="5">
        <v>36.54</v>
      </c>
    </row>
    <row r="342" customHeight="1" spans="1:8">
      <c r="A342" s="4" t="str">
        <f t="shared" si="5"/>
        <v>2023002</v>
      </c>
      <c r="B342" s="4" t="str">
        <f>"13339183797"</f>
        <v>13339183797</v>
      </c>
      <c r="C342" s="4" t="s">
        <v>349</v>
      </c>
      <c r="D342" s="5">
        <v>31.69</v>
      </c>
      <c r="E342" s="5" t="s">
        <v>8</v>
      </c>
      <c r="F342" s="5">
        <v>38.8</v>
      </c>
      <c r="G342" s="5" t="s">
        <v>8</v>
      </c>
      <c r="H342" s="5">
        <v>35.25</v>
      </c>
    </row>
    <row r="343" customHeight="1" spans="1:8">
      <c r="A343" s="4" t="str">
        <f t="shared" si="5"/>
        <v>2023002</v>
      </c>
      <c r="B343" s="4" t="str">
        <f>"18755461205"</f>
        <v>18755461205</v>
      </c>
      <c r="C343" s="4" t="s">
        <v>350</v>
      </c>
      <c r="D343" s="5">
        <v>0</v>
      </c>
      <c r="E343" s="5" t="s">
        <v>102</v>
      </c>
      <c r="F343" s="5">
        <v>60.8</v>
      </c>
      <c r="G343" s="5" t="s">
        <v>8</v>
      </c>
      <c r="H343" s="5">
        <v>30.4</v>
      </c>
    </row>
    <row r="344" customHeight="1" spans="1:8">
      <c r="A344" s="4" t="str">
        <f t="shared" si="5"/>
        <v>2023002</v>
      </c>
      <c r="B344" s="4" t="str">
        <f>"18255439592"</f>
        <v>18255439592</v>
      </c>
      <c r="C344" s="4" t="s">
        <v>351</v>
      </c>
      <c r="D344" s="5">
        <v>0</v>
      </c>
      <c r="E344" s="5" t="s">
        <v>102</v>
      </c>
      <c r="F344" s="5">
        <v>0</v>
      </c>
      <c r="G344" s="5" t="s">
        <v>102</v>
      </c>
      <c r="H344" s="5">
        <v>0</v>
      </c>
    </row>
    <row r="345" customHeight="1" spans="1:8">
      <c r="A345" s="4" t="str">
        <f t="shared" si="5"/>
        <v>2023002</v>
      </c>
      <c r="B345" s="4" t="str">
        <f>"18344701126"</f>
        <v>18344701126</v>
      </c>
      <c r="C345" s="4" t="s">
        <v>352</v>
      </c>
      <c r="D345" s="5">
        <v>0</v>
      </c>
      <c r="E345" s="5" t="s">
        <v>102</v>
      </c>
      <c r="F345" s="5">
        <v>0</v>
      </c>
      <c r="G345" s="5" t="s">
        <v>102</v>
      </c>
      <c r="H345" s="5">
        <v>0</v>
      </c>
    </row>
    <row r="346" customHeight="1" spans="1:8">
      <c r="A346" s="4" t="str">
        <f t="shared" si="5"/>
        <v>2023002</v>
      </c>
      <c r="B346" s="4" t="str">
        <f>"17355457813"</f>
        <v>17355457813</v>
      </c>
      <c r="C346" s="4" t="s">
        <v>353</v>
      </c>
      <c r="D346" s="5">
        <v>0</v>
      </c>
      <c r="E346" s="5" t="s">
        <v>102</v>
      </c>
      <c r="F346" s="5">
        <v>0</v>
      </c>
      <c r="G346" s="5" t="s">
        <v>102</v>
      </c>
      <c r="H346" s="5">
        <v>0</v>
      </c>
    </row>
    <row r="347" customHeight="1" spans="1:8">
      <c r="A347" s="4" t="str">
        <f t="shared" si="5"/>
        <v>2023002</v>
      </c>
      <c r="B347" s="4" t="str">
        <f>"18501225117"</f>
        <v>18501225117</v>
      </c>
      <c r="C347" s="4" t="s">
        <v>354</v>
      </c>
      <c r="D347" s="5">
        <v>0</v>
      </c>
      <c r="E347" s="5" t="s">
        <v>102</v>
      </c>
      <c r="F347" s="5">
        <v>0</v>
      </c>
      <c r="G347" s="5" t="s">
        <v>102</v>
      </c>
      <c r="H347" s="5">
        <v>0</v>
      </c>
    </row>
    <row r="348" customHeight="1" spans="1:8">
      <c r="A348" s="4" t="str">
        <f t="shared" si="5"/>
        <v>2023002</v>
      </c>
      <c r="B348" s="4" t="str">
        <f>"17605544486"</f>
        <v>17605544486</v>
      </c>
      <c r="C348" s="4" t="s">
        <v>355</v>
      </c>
      <c r="D348" s="5">
        <v>0</v>
      </c>
      <c r="E348" s="5" t="s">
        <v>102</v>
      </c>
      <c r="F348" s="5">
        <v>0</v>
      </c>
      <c r="G348" s="5" t="s">
        <v>102</v>
      </c>
      <c r="H348" s="5">
        <v>0</v>
      </c>
    </row>
    <row r="349" customHeight="1" spans="1:8">
      <c r="A349" s="4" t="str">
        <f t="shared" si="5"/>
        <v>2023002</v>
      </c>
      <c r="B349" s="4" t="str">
        <f>"13359030319"</f>
        <v>13359030319</v>
      </c>
      <c r="C349" s="4" t="s">
        <v>356</v>
      </c>
      <c r="D349" s="5">
        <v>0</v>
      </c>
      <c r="E349" s="5" t="s">
        <v>102</v>
      </c>
      <c r="F349" s="5">
        <v>0</v>
      </c>
      <c r="G349" s="5" t="s">
        <v>102</v>
      </c>
      <c r="H349" s="5">
        <v>0</v>
      </c>
    </row>
    <row r="350" customHeight="1" spans="1:8">
      <c r="A350" s="4" t="str">
        <f t="shared" si="5"/>
        <v>2023002</v>
      </c>
      <c r="B350" s="4" t="str">
        <f>"13966470793"</f>
        <v>13966470793</v>
      </c>
      <c r="C350" s="4" t="s">
        <v>357</v>
      </c>
      <c r="D350" s="5">
        <v>0</v>
      </c>
      <c r="E350" s="5" t="s">
        <v>102</v>
      </c>
      <c r="F350" s="5">
        <v>0</v>
      </c>
      <c r="G350" s="5" t="s">
        <v>102</v>
      </c>
      <c r="H350" s="5">
        <v>0</v>
      </c>
    </row>
    <row r="351" customHeight="1" spans="1:8">
      <c r="A351" s="4" t="str">
        <f t="shared" si="5"/>
        <v>2023002</v>
      </c>
      <c r="B351" s="4" t="str">
        <f>"15055979336"</f>
        <v>15055979336</v>
      </c>
      <c r="C351" s="4" t="s">
        <v>358</v>
      </c>
      <c r="D351" s="5">
        <v>0</v>
      </c>
      <c r="E351" s="5" t="s">
        <v>102</v>
      </c>
      <c r="F351" s="5">
        <v>0</v>
      </c>
      <c r="G351" s="5" t="s">
        <v>102</v>
      </c>
      <c r="H351" s="5">
        <v>0</v>
      </c>
    </row>
    <row r="352" customHeight="1" spans="1:8">
      <c r="A352" s="4" t="str">
        <f t="shared" si="5"/>
        <v>2023002</v>
      </c>
      <c r="B352" s="4" t="str">
        <f>"13956432820"</f>
        <v>13956432820</v>
      </c>
      <c r="C352" s="4" t="s">
        <v>359</v>
      </c>
      <c r="D352" s="5">
        <v>0</v>
      </c>
      <c r="E352" s="5" t="s">
        <v>102</v>
      </c>
      <c r="F352" s="5">
        <v>0</v>
      </c>
      <c r="G352" s="5" t="s">
        <v>102</v>
      </c>
      <c r="H352" s="5">
        <v>0</v>
      </c>
    </row>
    <row r="353" customHeight="1" spans="1:8">
      <c r="A353" s="4" t="str">
        <f t="shared" si="5"/>
        <v>2023002</v>
      </c>
      <c r="B353" s="4" t="str">
        <f>"18355497907"</f>
        <v>18355497907</v>
      </c>
      <c r="C353" s="4" t="s">
        <v>360</v>
      </c>
      <c r="D353" s="5">
        <v>0</v>
      </c>
      <c r="E353" s="5" t="s">
        <v>102</v>
      </c>
      <c r="F353" s="5">
        <v>0</v>
      </c>
      <c r="G353" s="5" t="s">
        <v>102</v>
      </c>
      <c r="H353" s="5">
        <v>0</v>
      </c>
    </row>
    <row r="354" customHeight="1" spans="1:8">
      <c r="A354" s="4" t="str">
        <f t="shared" si="5"/>
        <v>2023002</v>
      </c>
      <c r="B354" s="4" t="str">
        <f>"15655420578"</f>
        <v>15655420578</v>
      </c>
      <c r="C354" s="4" t="s">
        <v>361</v>
      </c>
      <c r="D354" s="5">
        <v>0</v>
      </c>
      <c r="E354" s="5" t="s">
        <v>102</v>
      </c>
      <c r="F354" s="5">
        <v>0</v>
      </c>
      <c r="G354" s="5" t="s">
        <v>102</v>
      </c>
      <c r="H354" s="5">
        <v>0</v>
      </c>
    </row>
    <row r="355" customHeight="1" spans="1:8">
      <c r="A355" s="4" t="str">
        <f t="shared" si="5"/>
        <v>2023002</v>
      </c>
      <c r="B355" s="4" t="str">
        <f>"19989247446"</f>
        <v>19989247446</v>
      </c>
      <c r="C355" s="4" t="s">
        <v>362</v>
      </c>
      <c r="D355" s="5">
        <v>0</v>
      </c>
      <c r="E355" s="5" t="s">
        <v>102</v>
      </c>
      <c r="F355" s="5">
        <v>0</v>
      </c>
      <c r="G355" s="5" t="s">
        <v>102</v>
      </c>
      <c r="H355" s="5">
        <v>0</v>
      </c>
    </row>
    <row r="356" customHeight="1" spans="1:8">
      <c r="A356" s="4" t="str">
        <f t="shared" si="5"/>
        <v>2023002</v>
      </c>
      <c r="B356" s="4" t="str">
        <f>"15357990821"</f>
        <v>15357990821</v>
      </c>
      <c r="C356" s="4" t="s">
        <v>363</v>
      </c>
      <c r="D356" s="5">
        <v>0</v>
      </c>
      <c r="E356" s="5" t="s">
        <v>102</v>
      </c>
      <c r="F356" s="5">
        <v>0</v>
      </c>
      <c r="G356" s="5" t="s">
        <v>102</v>
      </c>
      <c r="H356" s="5">
        <v>0</v>
      </c>
    </row>
    <row r="357" customHeight="1" spans="1:8">
      <c r="A357" s="4" t="str">
        <f t="shared" si="5"/>
        <v>2023002</v>
      </c>
      <c r="B357" s="4" t="str">
        <f>"18075087002"</f>
        <v>18075087002</v>
      </c>
      <c r="C357" s="4" t="s">
        <v>364</v>
      </c>
      <c r="D357" s="5">
        <v>0</v>
      </c>
      <c r="E357" s="5" t="s">
        <v>102</v>
      </c>
      <c r="F357" s="5">
        <v>0</v>
      </c>
      <c r="G357" s="5" t="s">
        <v>102</v>
      </c>
      <c r="H357" s="5">
        <v>0</v>
      </c>
    </row>
    <row r="358" customHeight="1" spans="1:8">
      <c r="A358" s="4" t="str">
        <f t="shared" si="5"/>
        <v>2023002</v>
      </c>
      <c r="B358" s="4" t="str">
        <f>"17775277125"</f>
        <v>17775277125</v>
      </c>
      <c r="C358" s="4" t="s">
        <v>365</v>
      </c>
      <c r="D358" s="5">
        <v>0</v>
      </c>
      <c r="E358" s="5" t="s">
        <v>102</v>
      </c>
      <c r="F358" s="5">
        <v>0</v>
      </c>
      <c r="G358" s="5" t="s">
        <v>102</v>
      </c>
      <c r="H358" s="5">
        <v>0</v>
      </c>
    </row>
    <row r="359" customHeight="1" spans="1:8">
      <c r="A359" s="4" t="str">
        <f t="shared" si="5"/>
        <v>2023002</v>
      </c>
      <c r="B359" s="4" t="str">
        <f>"19942558219"</f>
        <v>19942558219</v>
      </c>
      <c r="C359" s="4" t="s">
        <v>366</v>
      </c>
      <c r="D359" s="5">
        <v>0</v>
      </c>
      <c r="E359" s="5" t="s">
        <v>102</v>
      </c>
      <c r="F359" s="5">
        <v>0</v>
      </c>
      <c r="G359" s="5" t="s">
        <v>102</v>
      </c>
      <c r="H359" s="5">
        <v>0</v>
      </c>
    </row>
    <row r="360" customHeight="1" spans="1:8">
      <c r="A360" s="4" t="str">
        <f t="shared" si="5"/>
        <v>2023002</v>
      </c>
      <c r="B360" s="4" t="str">
        <f>"13051216978"</f>
        <v>13051216978</v>
      </c>
      <c r="C360" s="4" t="s">
        <v>367</v>
      </c>
      <c r="D360" s="5">
        <v>0</v>
      </c>
      <c r="E360" s="5" t="s">
        <v>102</v>
      </c>
      <c r="F360" s="5">
        <v>0</v>
      </c>
      <c r="G360" s="5" t="s">
        <v>102</v>
      </c>
      <c r="H360" s="5">
        <v>0</v>
      </c>
    </row>
    <row r="361" customHeight="1" spans="1:8">
      <c r="A361" s="4" t="str">
        <f t="shared" si="5"/>
        <v>2023002</v>
      </c>
      <c r="B361" s="4" t="str">
        <f>"18155416073"</f>
        <v>18155416073</v>
      </c>
      <c r="C361" s="4" t="s">
        <v>368</v>
      </c>
      <c r="D361" s="5">
        <v>0</v>
      </c>
      <c r="E361" s="5" t="s">
        <v>102</v>
      </c>
      <c r="F361" s="5">
        <v>0</v>
      </c>
      <c r="G361" s="5" t="s">
        <v>102</v>
      </c>
      <c r="H361" s="5">
        <v>0</v>
      </c>
    </row>
    <row r="362" customHeight="1" spans="1:8">
      <c r="A362" s="4" t="str">
        <f t="shared" si="5"/>
        <v>2023002</v>
      </c>
      <c r="B362" s="4" t="str">
        <f>"1775547407"</f>
        <v>1775547407</v>
      </c>
      <c r="C362" s="4" t="s">
        <v>369</v>
      </c>
      <c r="D362" s="5">
        <v>0</v>
      </c>
      <c r="E362" s="5" t="s">
        <v>102</v>
      </c>
      <c r="F362" s="5">
        <v>0</v>
      </c>
      <c r="G362" s="5" t="s">
        <v>102</v>
      </c>
      <c r="H362" s="5">
        <v>0</v>
      </c>
    </row>
    <row r="363" customHeight="1" spans="1:8">
      <c r="A363" s="4" t="str">
        <f t="shared" si="5"/>
        <v>2023002</v>
      </c>
      <c r="B363" s="4" t="str">
        <f>"18225862414"</f>
        <v>18225862414</v>
      </c>
      <c r="C363" s="4" t="s">
        <v>370</v>
      </c>
      <c r="D363" s="5">
        <v>0</v>
      </c>
      <c r="E363" s="5" t="s">
        <v>102</v>
      </c>
      <c r="F363" s="5">
        <v>0</v>
      </c>
      <c r="G363" s="5" t="s">
        <v>102</v>
      </c>
      <c r="H363" s="5">
        <v>0</v>
      </c>
    </row>
    <row r="364" customHeight="1" spans="1:8">
      <c r="A364" s="4" t="str">
        <f t="shared" si="5"/>
        <v>2023002</v>
      </c>
      <c r="B364" s="4" t="str">
        <f>"17756991103"</f>
        <v>17756991103</v>
      </c>
      <c r="C364" s="4" t="s">
        <v>371</v>
      </c>
      <c r="D364" s="5">
        <v>0</v>
      </c>
      <c r="E364" s="5" t="s">
        <v>102</v>
      </c>
      <c r="F364" s="5">
        <v>0</v>
      </c>
      <c r="G364" s="5" t="s">
        <v>102</v>
      </c>
      <c r="H364" s="5">
        <v>0</v>
      </c>
    </row>
    <row r="365" customHeight="1" spans="1:8">
      <c r="A365" s="4" t="str">
        <f t="shared" si="5"/>
        <v>2023002</v>
      </c>
      <c r="B365" s="4" t="str">
        <f>"13733006437"</f>
        <v>13733006437</v>
      </c>
      <c r="C365" s="4" t="s">
        <v>372</v>
      </c>
      <c r="D365" s="5">
        <v>0</v>
      </c>
      <c r="E365" s="5" t="s">
        <v>102</v>
      </c>
      <c r="F365" s="5">
        <v>0</v>
      </c>
      <c r="G365" s="5" t="s">
        <v>102</v>
      </c>
      <c r="H365" s="5">
        <v>0</v>
      </c>
    </row>
    <row r="366" customHeight="1" spans="1:8">
      <c r="A366" s="4" t="str">
        <f t="shared" si="5"/>
        <v>2023002</v>
      </c>
      <c r="B366" s="4" t="str">
        <f>"18755404428"</f>
        <v>18755404428</v>
      </c>
      <c r="C366" s="4" t="s">
        <v>373</v>
      </c>
      <c r="D366" s="5">
        <v>0</v>
      </c>
      <c r="E366" s="5" t="s">
        <v>102</v>
      </c>
      <c r="F366" s="5">
        <v>0</v>
      </c>
      <c r="G366" s="5" t="s">
        <v>102</v>
      </c>
      <c r="H366" s="5">
        <v>0</v>
      </c>
    </row>
    <row r="367" customHeight="1" spans="1:8">
      <c r="A367" s="4" t="str">
        <f t="shared" si="5"/>
        <v>2023002</v>
      </c>
      <c r="B367" s="4" t="str">
        <f>"15324444312"</f>
        <v>15324444312</v>
      </c>
      <c r="C367" s="4" t="s">
        <v>374</v>
      </c>
      <c r="D367" s="5">
        <v>0</v>
      </c>
      <c r="E367" s="5" t="s">
        <v>102</v>
      </c>
      <c r="F367" s="5">
        <v>0</v>
      </c>
      <c r="G367" s="5" t="s">
        <v>102</v>
      </c>
      <c r="H367" s="5">
        <v>0</v>
      </c>
    </row>
    <row r="368" customHeight="1" spans="1:8">
      <c r="A368" s="4" t="str">
        <f t="shared" si="5"/>
        <v>2023002</v>
      </c>
      <c r="B368" s="4" t="str">
        <f>"19955411535"</f>
        <v>19955411535</v>
      </c>
      <c r="C368" s="4" t="s">
        <v>375</v>
      </c>
      <c r="D368" s="5">
        <v>0</v>
      </c>
      <c r="E368" s="5" t="s">
        <v>102</v>
      </c>
      <c r="F368" s="5">
        <v>0</v>
      </c>
      <c r="G368" s="5" t="s">
        <v>102</v>
      </c>
      <c r="H368" s="5">
        <v>0</v>
      </c>
    </row>
    <row r="369" customHeight="1" spans="1:8">
      <c r="A369" s="4" t="str">
        <f t="shared" si="5"/>
        <v>2023002</v>
      </c>
      <c r="B369" s="4" t="str">
        <f>"18119533382"</f>
        <v>18119533382</v>
      </c>
      <c r="C369" s="4" t="s">
        <v>376</v>
      </c>
      <c r="D369" s="5">
        <v>0</v>
      </c>
      <c r="E369" s="5" t="s">
        <v>102</v>
      </c>
      <c r="F369" s="5">
        <v>0</v>
      </c>
      <c r="G369" s="5" t="s">
        <v>102</v>
      </c>
      <c r="H369" s="5">
        <v>0</v>
      </c>
    </row>
    <row r="370" customHeight="1" spans="1:8">
      <c r="A370" s="4" t="str">
        <f t="shared" si="5"/>
        <v>2023002</v>
      </c>
      <c r="B370" s="4" t="str">
        <f>"13625629210"</f>
        <v>13625629210</v>
      </c>
      <c r="C370" s="4" t="s">
        <v>377</v>
      </c>
      <c r="D370" s="5">
        <v>0</v>
      </c>
      <c r="E370" s="5" t="s">
        <v>102</v>
      </c>
      <c r="F370" s="5">
        <v>0</v>
      </c>
      <c r="G370" s="5" t="s">
        <v>102</v>
      </c>
      <c r="H370" s="5">
        <v>0</v>
      </c>
    </row>
    <row r="371" customHeight="1" spans="1:8">
      <c r="A371" s="4" t="str">
        <f t="shared" si="5"/>
        <v>2023002</v>
      </c>
      <c r="B371" s="4" t="str">
        <f>"15855698321"</f>
        <v>15855698321</v>
      </c>
      <c r="C371" s="4" t="s">
        <v>378</v>
      </c>
      <c r="D371" s="5">
        <v>0</v>
      </c>
      <c r="E371" s="5" t="s">
        <v>102</v>
      </c>
      <c r="F371" s="5">
        <v>0</v>
      </c>
      <c r="G371" s="5" t="s">
        <v>102</v>
      </c>
      <c r="H371" s="5">
        <v>0</v>
      </c>
    </row>
    <row r="372" customHeight="1" spans="1:8">
      <c r="A372" s="4" t="str">
        <f t="shared" ref="A372:A380" si="6">"2023002"</f>
        <v>2023002</v>
      </c>
      <c r="B372" s="4" t="str">
        <f>"18855451313"</f>
        <v>18855451313</v>
      </c>
      <c r="C372" s="4" t="s">
        <v>379</v>
      </c>
      <c r="D372" s="5">
        <v>0</v>
      </c>
      <c r="E372" s="5" t="s">
        <v>102</v>
      </c>
      <c r="F372" s="5">
        <v>0</v>
      </c>
      <c r="G372" s="5" t="s">
        <v>102</v>
      </c>
      <c r="H372" s="5">
        <v>0</v>
      </c>
    </row>
    <row r="373" customHeight="1" spans="1:8">
      <c r="A373" s="4" t="str">
        <f t="shared" si="6"/>
        <v>2023002</v>
      </c>
      <c r="B373" s="4" t="str">
        <f>"15755453388"</f>
        <v>15755453388</v>
      </c>
      <c r="C373" s="4" t="s">
        <v>380</v>
      </c>
      <c r="D373" s="5">
        <v>0</v>
      </c>
      <c r="E373" s="5" t="s">
        <v>102</v>
      </c>
      <c r="F373" s="5">
        <v>0</v>
      </c>
      <c r="G373" s="5" t="s">
        <v>102</v>
      </c>
      <c r="H373" s="5">
        <v>0</v>
      </c>
    </row>
    <row r="374" customHeight="1" spans="1:8">
      <c r="A374" s="4" t="str">
        <f t="shared" si="6"/>
        <v>2023002</v>
      </c>
      <c r="B374" s="4" t="str">
        <f>"17755474509"</f>
        <v>17755474509</v>
      </c>
      <c r="C374" s="4" t="s">
        <v>381</v>
      </c>
      <c r="D374" s="5">
        <v>0</v>
      </c>
      <c r="E374" s="5" t="s">
        <v>102</v>
      </c>
      <c r="F374" s="5">
        <v>0</v>
      </c>
      <c r="G374" s="5" t="s">
        <v>102</v>
      </c>
      <c r="H374" s="5">
        <v>0</v>
      </c>
    </row>
    <row r="375" customHeight="1" spans="1:8">
      <c r="A375" s="4" t="str">
        <f t="shared" si="6"/>
        <v>2023002</v>
      </c>
      <c r="B375" s="4" t="str">
        <f>"13205545230"</f>
        <v>13205545230</v>
      </c>
      <c r="C375" s="4" t="s">
        <v>382</v>
      </c>
      <c r="D375" s="5">
        <v>0</v>
      </c>
      <c r="E375" s="5" t="s">
        <v>102</v>
      </c>
      <c r="F375" s="5">
        <v>0</v>
      </c>
      <c r="G375" s="5" t="s">
        <v>102</v>
      </c>
      <c r="H375" s="5">
        <v>0</v>
      </c>
    </row>
    <row r="376" customHeight="1" spans="1:8">
      <c r="A376" s="4" t="str">
        <f t="shared" si="6"/>
        <v>2023002</v>
      </c>
      <c r="B376" s="4" t="str">
        <f>"18655436618"</f>
        <v>18655436618</v>
      </c>
      <c r="C376" s="4" t="s">
        <v>383</v>
      </c>
      <c r="D376" s="5">
        <v>0</v>
      </c>
      <c r="E376" s="5" t="s">
        <v>102</v>
      </c>
      <c r="F376" s="5">
        <v>0</v>
      </c>
      <c r="G376" s="5" t="s">
        <v>102</v>
      </c>
      <c r="H376" s="5">
        <v>0</v>
      </c>
    </row>
    <row r="377" customHeight="1" spans="1:8">
      <c r="A377" s="4" t="str">
        <f t="shared" si="6"/>
        <v>2023002</v>
      </c>
      <c r="B377" s="4" t="str">
        <f>"18605548850"</f>
        <v>18605548850</v>
      </c>
      <c r="C377" s="4" t="s">
        <v>384</v>
      </c>
      <c r="D377" s="5">
        <v>0</v>
      </c>
      <c r="E377" s="5" t="s">
        <v>102</v>
      </c>
      <c r="F377" s="5">
        <v>0</v>
      </c>
      <c r="G377" s="5" t="s">
        <v>102</v>
      </c>
      <c r="H377" s="5">
        <v>0</v>
      </c>
    </row>
    <row r="378" customHeight="1" spans="1:8">
      <c r="A378" s="4" t="str">
        <f t="shared" si="6"/>
        <v>2023002</v>
      </c>
      <c r="B378" s="4" t="str">
        <f>"18655401292"</f>
        <v>18655401292</v>
      </c>
      <c r="C378" s="4" t="s">
        <v>385</v>
      </c>
      <c r="D378" s="5">
        <v>0</v>
      </c>
      <c r="E378" s="5" t="s">
        <v>102</v>
      </c>
      <c r="F378" s="5">
        <v>0</v>
      </c>
      <c r="G378" s="5" t="s">
        <v>102</v>
      </c>
      <c r="H378" s="5">
        <v>0</v>
      </c>
    </row>
    <row r="379" customHeight="1" spans="1:8">
      <c r="A379" s="4" t="str">
        <f t="shared" si="6"/>
        <v>2023002</v>
      </c>
      <c r="B379" s="4" t="str">
        <f>"17605549897"</f>
        <v>17605549897</v>
      </c>
      <c r="C379" s="4" t="s">
        <v>386</v>
      </c>
      <c r="D379" s="5">
        <v>0</v>
      </c>
      <c r="E379" s="5" t="s">
        <v>102</v>
      </c>
      <c r="F379" s="5">
        <v>0</v>
      </c>
      <c r="G379" s="5" t="s">
        <v>102</v>
      </c>
      <c r="H379" s="5">
        <v>0</v>
      </c>
    </row>
    <row r="380" customHeight="1" spans="1:8">
      <c r="A380" s="4" t="str">
        <f t="shared" si="6"/>
        <v>2023002</v>
      </c>
      <c r="B380" s="4" t="str">
        <f>"19955438705"</f>
        <v>19955438705</v>
      </c>
      <c r="C380" s="4" t="s">
        <v>387</v>
      </c>
      <c r="D380" s="5">
        <v>0</v>
      </c>
      <c r="E380" s="5" t="s">
        <v>102</v>
      </c>
      <c r="F380" s="5">
        <v>0</v>
      </c>
      <c r="G380" s="5" t="s">
        <v>102</v>
      </c>
      <c r="H380" s="5">
        <v>0</v>
      </c>
    </row>
    <row r="381" customHeight="1" spans="1:8">
      <c r="A381" s="4" t="str">
        <f t="shared" ref="A381:A444" si="7">"2023003"</f>
        <v>2023003</v>
      </c>
      <c r="B381" s="4" t="str">
        <f>"18255485215"</f>
        <v>18255485215</v>
      </c>
      <c r="C381" s="4" t="s">
        <v>388</v>
      </c>
      <c r="D381" s="5">
        <v>76.8</v>
      </c>
      <c r="E381" s="5" t="s">
        <v>8</v>
      </c>
      <c r="F381" s="5">
        <v>76.3</v>
      </c>
      <c r="G381" s="5" t="s">
        <v>8</v>
      </c>
      <c r="H381" s="5">
        <v>76.55</v>
      </c>
    </row>
    <row r="382" customHeight="1" spans="1:8">
      <c r="A382" s="4" t="str">
        <f t="shared" si="7"/>
        <v>2023003</v>
      </c>
      <c r="B382" s="4" t="str">
        <f>"18714869218"</f>
        <v>18714869218</v>
      </c>
      <c r="C382" s="4" t="s">
        <v>389</v>
      </c>
      <c r="D382" s="5">
        <v>71.94</v>
      </c>
      <c r="E382" s="5" t="s">
        <v>8</v>
      </c>
      <c r="F382" s="5">
        <v>74.7</v>
      </c>
      <c r="G382" s="5" t="s">
        <v>8</v>
      </c>
      <c r="H382" s="5">
        <v>73.32</v>
      </c>
    </row>
    <row r="383" customHeight="1" spans="1:8">
      <c r="A383" s="4" t="str">
        <f t="shared" si="7"/>
        <v>2023003</v>
      </c>
      <c r="B383" s="4" t="str">
        <f>"18005525763"</f>
        <v>18005525763</v>
      </c>
      <c r="C383" s="4" t="s">
        <v>390</v>
      </c>
      <c r="D383" s="5">
        <v>73.96</v>
      </c>
      <c r="E383" s="5" t="s">
        <v>8</v>
      </c>
      <c r="F383" s="5">
        <v>72.1</v>
      </c>
      <c r="G383" s="5" t="s">
        <v>8</v>
      </c>
      <c r="H383" s="5">
        <v>73.03</v>
      </c>
    </row>
    <row r="384" customHeight="1" spans="1:8">
      <c r="A384" s="4" t="str">
        <f t="shared" si="7"/>
        <v>2023003</v>
      </c>
      <c r="B384" s="4" t="str">
        <f>"13734473165"</f>
        <v>13734473165</v>
      </c>
      <c r="C384" s="4" t="s">
        <v>391</v>
      </c>
      <c r="D384" s="5">
        <v>70.18</v>
      </c>
      <c r="E384" s="5" t="s">
        <v>8</v>
      </c>
      <c r="F384" s="5">
        <v>75.2</v>
      </c>
      <c r="G384" s="5" t="s">
        <v>8</v>
      </c>
      <c r="H384" s="5">
        <v>72.69</v>
      </c>
    </row>
    <row r="385" customHeight="1" spans="1:8">
      <c r="A385" s="4" t="str">
        <f t="shared" si="7"/>
        <v>2023003</v>
      </c>
      <c r="B385" s="4" t="str">
        <f>"15805540436"</f>
        <v>15805540436</v>
      </c>
      <c r="C385" s="4" t="s">
        <v>392</v>
      </c>
      <c r="D385" s="5">
        <v>66.32</v>
      </c>
      <c r="E385" s="5" t="s">
        <v>8</v>
      </c>
      <c r="F385" s="5">
        <v>78.2</v>
      </c>
      <c r="G385" s="5" t="s">
        <v>8</v>
      </c>
      <c r="H385" s="5">
        <v>72.26</v>
      </c>
    </row>
    <row r="386" customHeight="1" spans="1:8">
      <c r="A386" s="4" t="str">
        <f t="shared" si="7"/>
        <v>2023003</v>
      </c>
      <c r="B386" s="4" t="str">
        <f>"17261511669"</f>
        <v>17261511669</v>
      </c>
      <c r="C386" s="4" t="s">
        <v>393</v>
      </c>
      <c r="D386" s="5">
        <v>67.5</v>
      </c>
      <c r="E386" s="5" t="s">
        <v>8</v>
      </c>
      <c r="F386" s="5">
        <v>76.4</v>
      </c>
      <c r="G386" s="5" t="s">
        <v>8</v>
      </c>
      <c r="H386" s="5">
        <v>71.95</v>
      </c>
    </row>
    <row r="387" customHeight="1" spans="1:8">
      <c r="A387" s="4" t="str">
        <f t="shared" si="7"/>
        <v>2023003</v>
      </c>
      <c r="B387" s="4" t="str">
        <f>"18226804086"</f>
        <v>18226804086</v>
      </c>
      <c r="C387" s="4" t="s">
        <v>394</v>
      </c>
      <c r="D387" s="5">
        <v>72.48</v>
      </c>
      <c r="E387" s="5" t="s">
        <v>8</v>
      </c>
      <c r="F387" s="5">
        <v>71.2</v>
      </c>
      <c r="G387" s="5" t="s">
        <v>8</v>
      </c>
      <c r="H387" s="5">
        <v>71.84</v>
      </c>
    </row>
    <row r="388" customHeight="1" spans="1:8">
      <c r="A388" s="4" t="str">
        <f t="shared" si="7"/>
        <v>2023003</v>
      </c>
      <c r="B388" s="4" t="str">
        <f>"15212439606"</f>
        <v>15212439606</v>
      </c>
      <c r="C388" s="4" t="s">
        <v>395</v>
      </c>
      <c r="D388" s="5">
        <v>68.6</v>
      </c>
      <c r="E388" s="5" t="s">
        <v>8</v>
      </c>
      <c r="F388" s="5">
        <v>73.5</v>
      </c>
      <c r="G388" s="5" t="s">
        <v>8</v>
      </c>
      <c r="H388" s="5">
        <v>71.05</v>
      </c>
    </row>
    <row r="389" customHeight="1" spans="1:8">
      <c r="A389" s="4" t="str">
        <f t="shared" si="7"/>
        <v>2023003</v>
      </c>
      <c r="B389" s="4" t="str">
        <f>"17856960705"</f>
        <v>17856960705</v>
      </c>
      <c r="C389" s="4" t="s">
        <v>396</v>
      </c>
      <c r="D389" s="5">
        <v>67.57</v>
      </c>
      <c r="E389" s="5" t="s">
        <v>8</v>
      </c>
      <c r="F389" s="5">
        <v>73.4</v>
      </c>
      <c r="G389" s="5" t="s">
        <v>8</v>
      </c>
      <c r="H389" s="5">
        <v>70.49</v>
      </c>
    </row>
    <row r="390" customHeight="1" spans="1:8">
      <c r="A390" s="4" t="str">
        <f t="shared" si="7"/>
        <v>2023003</v>
      </c>
      <c r="B390" s="4" t="str">
        <f>"13866642845"</f>
        <v>13866642845</v>
      </c>
      <c r="C390" s="4" t="s">
        <v>397</v>
      </c>
      <c r="D390" s="5">
        <v>71.36</v>
      </c>
      <c r="E390" s="5" t="s">
        <v>8</v>
      </c>
      <c r="F390" s="5">
        <v>69.6</v>
      </c>
      <c r="G390" s="5" t="s">
        <v>8</v>
      </c>
      <c r="H390" s="5">
        <v>70.48</v>
      </c>
    </row>
    <row r="391" customHeight="1" spans="1:8">
      <c r="A391" s="4" t="str">
        <f t="shared" si="7"/>
        <v>2023003</v>
      </c>
      <c r="B391" s="4" t="str">
        <f>"19955413109"</f>
        <v>19955413109</v>
      </c>
      <c r="C391" s="4" t="s">
        <v>398</v>
      </c>
      <c r="D391" s="5">
        <v>69.16</v>
      </c>
      <c r="E391" s="5" t="s">
        <v>8</v>
      </c>
      <c r="F391" s="5">
        <v>71.2</v>
      </c>
      <c r="G391" s="5" t="s">
        <v>8</v>
      </c>
      <c r="H391" s="5">
        <v>70.18</v>
      </c>
    </row>
    <row r="392" customHeight="1" spans="1:8">
      <c r="A392" s="4" t="str">
        <f t="shared" si="7"/>
        <v>2023003</v>
      </c>
      <c r="B392" s="4" t="str">
        <f>"15155409974"</f>
        <v>15155409974</v>
      </c>
      <c r="C392" s="4" t="s">
        <v>399</v>
      </c>
      <c r="D392" s="5">
        <v>69.7</v>
      </c>
      <c r="E392" s="5" t="s">
        <v>8</v>
      </c>
      <c r="F392" s="5">
        <v>70.3</v>
      </c>
      <c r="G392" s="5" t="s">
        <v>8</v>
      </c>
      <c r="H392" s="5">
        <v>70</v>
      </c>
    </row>
    <row r="393" customHeight="1" spans="1:8">
      <c r="A393" s="4" t="str">
        <f t="shared" si="7"/>
        <v>2023003</v>
      </c>
      <c r="B393" s="4" t="str">
        <f>"18855567606"</f>
        <v>18855567606</v>
      </c>
      <c r="C393" s="4" t="s">
        <v>400</v>
      </c>
      <c r="D393" s="5">
        <v>74.26</v>
      </c>
      <c r="E393" s="5" t="s">
        <v>8</v>
      </c>
      <c r="F393" s="5">
        <v>65.7</v>
      </c>
      <c r="G393" s="5" t="s">
        <v>8</v>
      </c>
      <c r="H393" s="5">
        <v>69.98</v>
      </c>
    </row>
    <row r="394" customHeight="1" spans="1:8">
      <c r="A394" s="4" t="str">
        <f t="shared" si="7"/>
        <v>2023003</v>
      </c>
      <c r="B394" s="4" t="str">
        <f>"13024005333"</f>
        <v>13024005333</v>
      </c>
      <c r="C394" s="4" t="s">
        <v>401</v>
      </c>
      <c r="D394" s="5">
        <v>72.95</v>
      </c>
      <c r="E394" s="5" t="s">
        <v>8</v>
      </c>
      <c r="F394" s="5">
        <v>67</v>
      </c>
      <c r="G394" s="5" t="s">
        <v>8</v>
      </c>
      <c r="H394" s="5">
        <v>69.98</v>
      </c>
    </row>
    <row r="395" customHeight="1" spans="1:8">
      <c r="A395" s="4" t="str">
        <f t="shared" si="7"/>
        <v>2023003</v>
      </c>
      <c r="B395" s="4" t="str">
        <f>"18755400403"</f>
        <v>18755400403</v>
      </c>
      <c r="C395" s="4" t="s">
        <v>402</v>
      </c>
      <c r="D395" s="5">
        <v>67.14</v>
      </c>
      <c r="E395" s="5" t="s">
        <v>8</v>
      </c>
      <c r="F395" s="5">
        <v>72.7</v>
      </c>
      <c r="G395" s="5" t="s">
        <v>8</v>
      </c>
      <c r="H395" s="5">
        <v>69.92</v>
      </c>
    </row>
    <row r="396" customHeight="1" spans="1:8">
      <c r="A396" s="4" t="str">
        <f t="shared" si="7"/>
        <v>2023003</v>
      </c>
      <c r="B396" s="4" t="str">
        <f>"15715576007"</f>
        <v>15715576007</v>
      </c>
      <c r="C396" s="4" t="s">
        <v>403</v>
      </c>
      <c r="D396" s="5">
        <v>72.12</v>
      </c>
      <c r="E396" s="5" t="s">
        <v>8</v>
      </c>
      <c r="F396" s="5">
        <v>67.4</v>
      </c>
      <c r="G396" s="5" t="s">
        <v>8</v>
      </c>
      <c r="H396" s="5">
        <v>69.76</v>
      </c>
    </row>
    <row r="397" customHeight="1" spans="1:8">
      <c r="A397" s="4" t="str">
        <f t="shared" si="7"/>
        <v>2023003</v>
      </c>
      <c r="B397" s="4" t="str">
        <f>"15955445603"</f>
        <v>15955445603</v>
      </c>
      <c r="C397" s="4" t="s">
        <v>404</v>
      </c>
      <c r="D397" s="5">
        <v>76.43</v>
      </c>
      <c r="E397" s="5" t="s">
        <v>8</v>
      </c>
      <c r="F397" s="5">
        <v>63</v>
      </c>
      <c r="G397" s="5" t="s">
        <v>8</v>
      </c>
      <c r="H397" s="5">
        <v>69.72</v>
      </c>
    </row>
    <row r="398" customHeight="1" spans="1:8">
      <c r="A398" s="4" t="str">
        <f t="shared" si="7"/>
        <v>2023003</v>
      </c>
      <c r="B398" s="4" t="str">
        <f>"13365541392"</f>
        <v>13365541392</v>
      </c>
      <c r="C398" s="4" t="s">
        <v>405</v>
      </c>
      <c r="D398" s="5">
        <v>69.27</v>
      </c>
      <c r="E398" s="5" t="s">
        <v>8</v>
      </c>
      <c r="F398" s="5">
        <v>70</v>
      </c>
      <c r="G398" s="5" t="s">
        <v>8</v>
      </c>
      <c r="H398" s="5">
        <v>69.64</v>
      </c>
    </row>
    <row r="399" customHeight="1" spans="1:8">
      <c r="A399" s="4" t="str">
        <f t="shared" si="7"/>
        <v>2023003</v>
      </c>
      <c r="B399" s="4" t="str">
        <f>"15956650634"</f>
        <v>15956650634</v>
      </c>
      <c r="C399" s="4" t="s">
        <v>406</v>
      </c>
      <c r="D399" s="5">
        <v>73.57</v>
      </c>
      <c r="E399" s="5" t="s">
        <v>8</v>
      </c>
      <c r="F399" s="5">
        <v>65.7</v>
      </c>
      <c r="G399" s="5" t="s">
        <v>8</v>
      </c>
      <c r="H399" s="5">
        <v>69.64</v>
      </c>
    </row>
    <row r="400" customHeight="1" spans="1:8">
      <c r="A400" s="4" t="str">
        <f t="shared" si="7"/>
        <v>2023003</v>
      </c>
      <c r="B400" s="4" t="str">
        <f>"18155418009"</f>
        <v>18155418009</v>
      </c>
      <c r="C400" s="4" t="s">
        <v>407</v>
      </c>
      <c r="D400" s="5">
        <v>70.89</v>
      </c>
      <c r="E400" s="5" t="s">
        <v>8</v>
      </c>
      <c r="F400" s="5">
        <v>68.1</v>
      </c>
      <c r="G400" s="5" t="s">
        <v>8</v>
      </c>
      <c r="H400" s="5">
        <v>69.5</v>
      </c>
    </row>
    <row r="401" customHeight="1" spans="1:8">
      <c r="A401" s="4" t="str">
        <f t="shared" si="7"/>
        <v>2023003</v>
      </c>
      <c r="B401" s="4" t="str">
        <f>"18714864462"</f>
        <v>18714864462</v>
      </c>
      <c r="C401" s="4" t="s">
        <v>408</v>
      </c>
      <c r="D401" s="5">
        <v>65.24</v>
      </c>
      <c r="E401" s="5" t="s">
        <v>8</v>
      </c>
      <c r="F401" s="5">
        <v>73.7</v>
      </c>
      <c r="G401" s="5" t="s">
        <v>8</v>
      </c>
      <c r="H401" s="5">
        <v>69.47</v>
      </c>
    </row>
    <row r="402" customHeight="1" spans="1:8">
      <c r="A402" s="4" t="str">
        <f t="shared" si="7"/>
        <v>2023003</v>
      </c>
      <c r="B402" s="4" t="str">
        <f>"17775201974"</f>
        <v>17775201974</v>
      </c>
      <c r="C402" s="4" t="s">
        <v>409</v>
      </c>
      <c r="D402" s="5">
        <v>73.13</v>
      </c>
      <c r="E402" s="5" t="s">
        <v>8</v>
      </c>
      <c r="F402" s="5">
        <v>65.8</v>
      </c>
      <c r="G402" s="5" t="s">
        <v>8</v>
      </c>
      <c r="H402" s="5">
        <v>69.47</v>
      </c>
    </row>
    <row r="403" customHeight="1" spans="1:8">
      <c r="A403" s="4" t="str">
        <f t="shared" si="7"/>
        <v>2023003</v>
      </c>
      <c r="B403" s="4" t="str">
        <f>"15255403212"</f>
        <v>15255403212</v>
      </c>
      <c r="C403" s="4" t="s">
        <v>410</v>
      </c>
      <c r="D403" s="5">
        <v>71.78</v>
      </c>
      <c r="E403" s="5" t="s">
        <v>8</v>
      </c>
      <c r="F403" s="5">
        <v>67</v>
      </c>
      <c r="G403" s="5" t="s">
        <v>8</v>
      </c>
      <c r="H403" s="5">
        <v>69.39</v>
      </c>
    </row>
    <row r="404" customHeight="1" spans="1:8">
      <c r="A404" s="4" t="str">
        <f t="shared" si="7"/>
        <v>2023003</v>
      </c>
      <c r="B404" s="4" t="str">
        <f>"18955477890"</f>
        <v>18955477890</v>
      </c>
      <c r="C404" s="4" t="s">
        <v>411</v>
      </c>
      <c r="D404" s="5">
        <v>65.42</v>
      </c>
      <c r="E404" s="5" t="s">
        <v>8</v>
      </c>
      <c r="F404" s="5">
        <v>72.9</v>
      </c>
      <c r="G404" s="5" t="s">
        <v>8</v>
      </c>
      <c r="H404" s="5">
        <v>69.16</v>
      </c>
    </row>
    <row r="405" customHeight="1" spans="1:8">
      <c r="A405" s="4" t="str">
        <f t="shared" si="7"/>
        <v>2023003</v>
      </c>
      <c r="B405" s="4" t="str">
        <f>"17856942696"</f>
        <v>17856942696</v>
      </c>
      <c r="C405" s="4" t="s">
        <v>412</v>
      </c>
      <c r="D405" s="5">
        <v>68.86</v>
      </c>
      <c r="E405" s="5" t="s">
        <v>8</v>
      </c>
      <c r="F405" s="5">
        <v>69.3</v>
      </c>
      <c r="G405" s="5" t="s">
        <v>8</v>
      </c>
      <c r="H405" s="5">
        <v>69.08</v>
      </c>
    </row>
    <row r="406" customHeight="1" spans="1:8">
      <c r="A406" s="4" t="str">
        <f t="shared" si="7"/>
        <v>2023003</v>
      </c>
      <c r="B406" s="4" t="str">
        <f>"17681282832"</f>
        <v>17681282832</v>
      </c>
      <c r="C406" s="4" t="s">
        <v>413</v>
      </c>
      <c r="D406" s="5">
        <v>70.5</v>
      </c>
      <c r="E406" s="5" t="s">
        <v>8</v>
      </c>
      <c r="F406" s="5">
        <v>67.6</v>
      </c>
      <c r="G406" s="5" t="s">
        <v>8</v>
      </c>
      <c r="H406" s="5">
        <v>69.05</v>
      </c>
    </row>
    <row r="407" customHeight="1" spans="1:8">
      <c r="A407" s="4" t="str">
        <f t="shared" si="7"/>
        <v>2023003</v>
      </c>
      <c r="B407" s="4" t="str">
        <f>"15395429896"</f>
        <v>15395429896</v>
      </c>
      <c r="C407" s="4" t="s">
        <v>414</v>
      </c>
      <c r="D407" s="5">
        <v>67.24</v>
      </c>
      <c r="E407" s="5" t="s">
        <v>8</v>
      </c>
      <c r="F407" s="5">
        <v>70.7</v>
      </c>
      <c r="G407" s="5" t="s">
        <v>8</v>
      </c>
      <c r="H407" s="5">
        <v>68.97</v>
      </c>
    </row>
    <row r="408" customHeight="1" spans="1:8">
      <c r="A408" s="4" t="str">
        <f t="shared" si="7"/>
        <v>2023003</v>
      </c>
      <c r="B408" s="4" t="str">
        <f>"15755468763"</f>
        <v>15755468763</v>
      </c>
      <c r="C408" s="4" t="s">
        <v>415</v>
      </c>
      <c r="D408" s="5">
        <v>69.76</v>
      </c>
      <c r="E408" s="5" t="s">
        <v>8</v>
      </c>
      <c r="F408" s="5">
        <v>68.1</v>
      </c>
      <c r="G408" s="5" t="s">
        <v>8</v>
      </c>
      <c r="H408" s="5">
        <v>68.93</v>
      </c>
    </row>
    <row r="409" customHeight="1" spans="1:8">
      <c r="A409" s="4" t="str">
        <f t="shared" si="7"/>
        <v>2023003</v>
      </c>
      <c r="B409" s="4" t="str">
        <f>"19955411456"</f>
        <v>19955411456</v>
      </c>
      <c r="C409" s="4" t="s">
        <v>416</v>
      </c>
      <c r="D409" s="5">
        <v>71.68</v>
      </c>
      <c r="E409" s="5" t="s">
        <v>8</v>
      </c>
      <c r="F409" s="5">
        <v>66</v>
      </c>
      <c r="G409" s="5" t="s">
        <v>8</v>
      </c>
      <c r="H409" s="5">
        <v>68.84</v>
      </c>
    </row>
    <row r="410" customHeight="1" spans="1:8">
      <c r="A410" s="4" t="str">
        <f t="shared" si="7"/>
        <v>2023003</v>
      </c>
      <c r="B410" s="4" t="str">
        <f>"18055440875"</f>
        <v>18055440875</v>
      </c>
      <c r="C410" s="4" t="s">
        <v>417</v>
      </c>
      <c r="D410" s="5">
        <v>68.66</v>
      </c>
      <c r="E410" s="5" t="s">
        <v>8</v>
      </c>
      <c r="F410" s="5">
        <v>69</v>
      </c>
      <c r="G410" s="5" t="s">
        <v>8</v>
      </c>
      <c r="H410" s="5">
        <v>68.83</v>
      </c>
    </row>
    <row r="411" customHeight="1" spans="1:8">
      <c r="A411" s="4" t="str">
        <f t="shared" si="7"/>
        <v>2023003</v>
      </c>
      <c r="B411" s="4" t="str">
        <f>"18055449448"</f>
        <v>18055449448</v>
      </c>
      <c r="C411" s="4" t="s">
        <v>418</v>
      </c>
      <c r="D411" s="5">
        <v>70.51</v>
      </c>
      <c r="E411" s="5" t="s">
        <v>8</v>
      </c>
      <c r="F411" s="5">
        <v>66.7</v>
      </c>
      <c r="G411" s="5" t="s">
        <v>8</v>
      </c>
      <c r="H411" s="5">
        <v>68.61</v>
      </c>
    </row>
    <row r="412" customHeight="1" spans="1:8">
      <c r="A412" s="4" t="str">
        <f t="shared" si="7"/>
        <v>2023003</v>
      </c>
      <c r="B412" s="4" t="str">
        <f>"18755488373"</f>
        <v>18755488373</v>
      </c>
      <c r="C412" s="4" t="s">
        <v>419</v>
      </c>
      <c r="D412" s="5">
        <v>67.59</v>
      </c>
      <c r="E412" s="5" t="s">
        <v>8</v>
      </c>
      <c r="F412" s="5">
        <v>69.6</v>
      </c>
      <c r="G412" s="5" t="s">
        <v>8</v>
      </c>
      <c r="H412" s="5">
        <v>68.6</v>
      </c>
    </row>
    <row r="413" customHeight="1" spans="1:8">
      <c r="A413" s="4" t="str">
        <f t="shared" si="7"/>
        <v>2023003</v>
      </c>
      <c r="B413" s="4" t="str">
        <f>"13023071118"</f>
        <v>13023071118</v>
      </c>
      <c r="C413" s="4" t="s">
        <v>420</v>
      </c>
      <c r="D413" s="5">
        <v>67.85</v>
      </c>
      <c r="E413" s="5" t="s">
        <v>8</v>
      </c>
      <c r="F413" s="5">
        <v>69.3</v>
      </c>
      <c r="G413" s="5" t="s">
        <v>8</v>
      </c>
      <c r="H413" s="5">
        <v>68.58</v>
      </c>
    </row>
    <row r="414" customHeight="1" spans="1:8">
      <c r="A414" s="4" t="str">
        <f t="shared" si="7"/>
        <v>2023003</v>
      </c>
      <c r="B414" s="4" t="str">
        <f>"18855417422"</f>
        <v>18855417422</v>
      </c>
      <c r="C414" s="4" t="s">
        <v>421</v>
      </c>
      <c r="D414" s="5">
        <v>63.56</v>
      </c>
      <c r="E414" s="5" t="s">
        <v>8</v>
      </c>
      <c r="F414" s="5">
        <v>73.3</v>
      </c>
      <c r="G414" s="5" t="s">
        <v>8</v>
      </c>
      <c r="H414" s="5">
        <v>68.43</v>
      </c>
    </row>
    <row r="415" customHeight="1" spans="1:8">
      <c r="A415" s="4" t="str">
        <f t="shared" si="7"/>
        <v>2023003</v>
      </c>
      <c r="B415" s="4" t="str">
        <f>"17353744377"</f>
        <v>17353744377</v>
      </c>
      <c r="C415" s="4" t="s">
        <v>422</v>
      </c>
      <c r="D415" s="5">
        <v>65.7</v>
      </c>
      <c r="E415" s="5" t="s">
        <v>8</v>
      </c>
      <c r="F415" s="5">
        <v>71.1</v>
      </c>
      <c r="G415" s="5" t="s">
        <v>8</v>
      </c>
      <c r="H415" s="5">
        <v>68.4</v>
      </c>
    </row>
    <row r="416" customHeight="1" spans="1:8">
      <c r="A416" s="4" t="str">
        <f t="shared" si="7"/>
        <v>2023003</v>
      </c>
      <c r="B416" s="4" t="str">
        <f>"18356549486"</f>
        <v>18356549486</v>
      </c>
      <c r="C416" s="4" t="s">
        <v>423</v>
      </c>
      <c r="D416" s="5">
        <v>65.73</v>
      </c>
      <c r="E416" s="5" t="s">
        <v>8</v>
      </c>
      <c r="F416" s="5">
        <v>70.7</v>
      </c>
      <c r="G416" s="5" t="s">
        <v>8</v>
      </c>
      <c r="H416" s="5">
        <v>68.22</v>
      </c>
    </row>
    <row r="417" customHeight="1" spans="1:8">
      <c r="A417" s="4" t="str">
        <f t="shared" si="7"/>
        <v>2023003</v>
      </c>
      <c r="B417" s="4" t="str">
        <f>"18855489887"</f>
        <v>18855489887</v>
      </c>
      <c r="C417" s="4" t="s">
        <v>424</v>
      </c>
      <c r="D417" s="5">
        <v>63.87</v>
      </c>
      <c r="E417" s="5" t="s">
        <v>8</v>
      </c>
      <c r="F417" s="5">
        <v>72.4</v>
      </c>
      <c r="G417" s="5" t="s">
        <v>8</v>
      </c>
      <c r="H417" s="5">
        <v>68.14</v>
      </c>
    </row>
    <row r="418" customHeight="1" spans="1:8">
      <c r="A418" s="4" t="str">
        <f t="shared" si="7"/>
        <v>2023003</v>
      </c>
      <c r="B418" s="4" t="str">
        <f>"15755441759"</f>
        <v>15755441759</v>
      </c>
      <c r="C418" s="4" t="s">
        <v>425</v>
      </c>
      <c r="D418" s="5">
        <v>67.3</v>
      </c>
      <c r="E418" s="5" t="s">
        <v>8</v>
      </c>
      <c r="F418" s="5">
        <v>68.9</v>
      </c>
      <c r="G418" s="5" t="s">
        <v>8</v>
      </c>
      <c r="H418" s="5">
        <v>68.1</v>
      </c>
    </row>
    <row r="419" customHeight="1" spans="1:8">
      <c r="A419" s="4" t="str">
        <f t="shared" si="7"/>
        <v>2023003</v>
      </c>
      <c r="B419" s="4" t="str">
        <f>"15888174429"</f>
        <v>15888174429</v>
      </c>
      <c r="C419" s="4" t="s">
        <v>426</v>
      </c>
      <c r="D419" s="5">
        <v>65.46</v>
      </c>
      <c r="E419" s="5" t="s">
        <v>8</v>
      </c>
      <c r="F419" s="5">
        <v>70.7</v>
      </c>
      <c r="G419" s="5" t="s">
        <v>8</v>
      </c>
      <c r="H419" s="5">
        <v>68.08</v>
      </c>
    </row>
    <row r="420" customHeight="1" spans="1:8">
      <c r="A420" s="4" t="str">
        <f t="shared" si="7"/>
        <v>2023003</v>
      </c>
      <c r="B420" s="4" t="str">
        <f>"13866649375"</f>
        <v>13866649375</v>
      </c>
      <c r="C420" s="4" t="s">
        <v>427</v>
      </c>
      <c r="D420" s="5">
        <v>65.75</v>
      </c>
      <c r="E420" s="5" t="s">
        <v>8</v>
      </c>
      <c r="F420" s="5">
        <v>69.2</v>
      </c>
      <c r="G420" s="5" t="s">
        <v>8</v>
      </c>
      <c r="H420" s="5">
        <v>67.48</v>
      </c>
    </row>
    <row r="421" customHeight="1" spans="1:8">
      <c r="A421" s="4" t="str">
        <f t="shared" si="7"/>
        <v>2023003</v>
      </c>
      <c r="B421" s="4" t="str">
        <f>"15856508724"</f>
        <v>15856508724</v>
      </c>
      <c r="C421" s="4" t="s">
        <v>428</v>
      </c>
      <c r="D421" s="5">
        <v>68.38</v>
      </c>
      <c r="E421" s="5" t="s">
        <v>8</v>
      </c>
      <c r="F421" s="5">
        <v>66.5</v>
      </c>
      <c r="G421" s="5" t="s">
        <v>8</v>
      </c>
      <c r="H421" s="5">
        <v>67.44</v>
      </c>
    </row>
    <row r="422" customHeight="1" spans="1:8">
      <c r="A422" s="4" t="str">
        <f t="shared" si="7"/>
        <v>2023003</v>
      </c>
      <c r="B422" s="4" t="str">
        <f>"18955450102"</f>
        <v>18955450102</v>
      </c>
      <c r="C422" s="4" t="s">
        <v>429</v>
      </c>
      <c r="D422" s="5">
        <v>66.27</v>
      </c>
      <c r="E422" s="5" t="s">
        <v>8</v>
      </c>
      <c r="F422" s="5">
        <v>68.2</v>
      </c>
      <c r="G422" s="5" t="s">
        <v>8</v>
      </c>
      <c r="H422" s="5">
        <v>67.24</v>
      </c>
    </row>
    <row r="423" customHeight="1" spans="1:8">
      <c r="A423" s="4" t="str">
        <f t="shared" si="7"/>
        <v>2023003</v>
      </c>
      <c r="B423" s="4" t="str">
        <f>"18256046458"</f>
        <v>18256046458</v>
      </c>
      <c r="C423" s="4" t="s">
        <v>430</v>
      </c>
      <c r="D423" s="5">
        <v>63.95</v>
      </c>
      <c r="E423" s="5" t="s">
        <v>8</v>
      </c>
      <c r="F423" s="5">
        <v>70</v>
      </c>
      <c r="G423" s="5" t="s">
        <v>8</v>
      </c>
      <c r="H423" s="5">
        <v>66.98</v>
      </c>
    </row>
    <row r="424" customHeight="1" spans="1:8">
      <c r="A424" s="4" t="str">
        <f t="shared" si="7"/>
        <v>2023003</v>
      </c>
      <c r="B424" s="4" t="str">
        <f>"13083070192"</f>
        <v>13083070192</v>
      </c>
      <c r="C424" s="4" t="s">
        <v>431</v>
      </c>
      <c r="D424" s="5">
        <v>68.24</v>
      </c>
      <c r="E424" s="5" t="s">
        <v>8</v>
      </c>
      <c r="F424" s="5">
        <v>65.7</v>
      </c>
      <c r="G424" s="5" t="s">
        <v>8</v>
      </c>
      <c r="H424" s="5">
        <v>66.97</v>
      </c>
    </row>
    <row r="425" customHeight="1" spans="1:8">
      <c r="A425" s="4" t="str">
        <f t="shared" si="7"/>
        <v>2023003</v>
      </c>
      <c r="B425" s="4" t="str">
        <f>"15755437647"</f>
        <v>15755437647</v>
      </c>
      <c r="C425" s="4" t="s">
        <v>432</v>
      </c>
      <c r="D425" s="5">
        <v>66.1</v>
      </c>
      <c r="E425" s="5" t="s">
        <v>8</v>
      </c>
      <c r="F425" s="5">
        <v>67.7</v>
      </c>
      <c r="G425" s="5" t="s">
        <v>8</v>
      </c>
      <c r="H425" s="5">
        <v>66.9</v>
      </c>
    </row>
    <row r="426" customHeight="1" spans="1:8">
      <c r="A426" s="4" t="str">
        <f t="shared" si="7"/>
        <v>2023003</v>
      </c>
      <c r="B426" s="4" t="str">
        <f>"18855479176"</f>
        <v>18855479176</v>
      </c>
      <c r="C426" s="4" t="s">
        <v>433</v>
      </c>
      <c r="D426" s="5">
        <v>58.6</v>
      </c>
      <c r="E426" s="5" t="s">
        <v>8</v>
      </c>
      <c r="F426" s="5">
        <v>74.1</v>
      </c>
      <c r="G426" s="5" t="s">
        <v>8</v>
      </c>
      <c r="H426" s="5">
        <v>66.35</v>
      </c>
    </row>
    <row r="427" customHeight="1" spans="1:8">
      <c r="A427" s="4" t="str">
        <f t="shared" si="7"/>
        <v>2023003</v>
      </c>
      <c r="B427" s="4" t="str">
        <f>"17681285390"</f>
        <v>17681285390</v>
      </c>
      <c r="C427" s="4" t="s">
        <v>434</v>
      </c>
      <c r="D427" s="5">
        <v>65.58</v>
      </c>
      <c r="E427" s="5" t="s">
        <v>8</v>
      </c>
      <c r="F427" s="5">
        <v>67</v>
      </c>
      <c r="G427" s="5" t="s">
        <v>8</v>
      </c>
      <c r="H427" s="5">
        <v>66.29</v>
      </c>
    </row>
    <row r="428" customHeight="1" spans="1:8">
      <c r="A428" s="4" t="str">
        <f t="shared" si="7"/>
        <v>2023003</v>
      </c>
      <c r="B428" s="4" t="str">
        <f>"15205541695"</f>
        <v>15205541695</v>
      </c>
      <c r="C428" s="4" t="s">
        <v>435</v>
      </c>
      <c r="D428" s="5">
        <v>69.88</v>
      </c>
      <c r="E428" s="5" t="s">
        <v>8</v>
      </c>
      <c r="F428" s="5">
        <v>62.6</v>
      </c>
      <c r="G428" s="5" t="s">
        <v>8</v>
      </c>
      <c r="H428" s="5">
        <v>66.24</v>
      </c>
    </row>
    <row r="429" customHeight="1" spans="1:8">
      <c r="A429" s="4" t="str">
        <f t="shared" si="7"/>
        <v>2023003</v>
      </c>
      <c r="B429" s="4" t="str">
        <f>"18855411792"</f>
        <v>18855411792</v>
      </c>
      <c r="C429" s="4" t="s">
        <v>436</v>
      </c>
      <c r="D429" s="5">
        <v>65.95</v>
      </c>
      <c r="E429" s="5" t="s">
        <v>8</v>
      </c>
      <c r="F429" s="5">
        <v>66.3</v>
      </c>
      <c r="G429" s="5" t="s">
        <v>8</v>
      </c>
      <c r="H429" s="5">
        <v>66.13</v>
      </c>
    </row>
    <row r="430" customHeight="1" spans="1:8">
      <c r="A430" s="4" t="str">
        <f t="shared" si="7"/>
        <v>2023003</v>
      </c>
      <c r="B430" s="4" t="str">
        <f>"18858450621"</f>
        <v>18858450621</v>
      </c>
      <c r="C430" s="4" t="s">
        <v>437</v>
      </c>
      <c r="D430" s="5">
        <v>61.22</v>
      </c>
      <c r="E430" s="5" t="s">
        <v>8</v>
      </c>
      <c r="F430" s="5">
        <v>70.8</v>
      </c>
      <c r="G430" s="5" t="s">
        <v>8</v>
      </c>
      <c r="H430" s="5">
        <v>66.01</v>
      </c>
    </row>
    <row r="431" customHeight="1" spans="1:8">
      <c r="A431" s="4" t="str">
        <f t="shared" si="7"/>
        <v>2023003</v>
      </c>
      <c r="B431" s="4" t="str">
        <f>"13615548836"</f>
        <v>13615548836</v>
      </c>
      <c r="C431" s="4" t="s">
        <v>438</v>
      </c>
      <c r="D431" s="5">
        <v>62</v>
      </c>
      <c r="E431" s="5" t="s">
        <v>8</v>
      </c>
      <c r="F431" s="5">
        <v>70</v>
      </c>
      <c r="G431" s="5" t="s">
        <v>8</v>
      </c>
      <c r="H431" s="5">
        <v>66</v>
      </c>
    </row>
    <row r="432" customHeight="1" spans="1:8">
      <c r="A432" s="4" t="str">
        <f t="shared" si="7"/>
        <v>2023003</v>
      </c>
      <c r="B432" s="4" t="str">
        <f>"15665609978"</f>
        <v>15665609978</v>
      </c>
      <c r="C432" s="4" t="s">
        <v>439</v>
      </c>
      <c r="D432" s="5">
        <v>59.44</v>
      </c>
      <c r="E432" s="5" t="s">
        <v>8</v>
      </c>
      <c r="F432" s="5">
        <v>72.3</v>
      </c>
      <c r="G432" s="5" t="s">
        <v>8</v>
      </c>
      <c r="H432" s="5">
        <v>65.87</v>
      </c>
    </row>
    <row r="433" customHeight="1" spans="1:8">
      <c r="A433" s="4" t="str">
        <f t="shared" si="7"/>
        <v>2023003</v>
      </c>
      <c r="B433" s="4" t="str">
        <f>"15551294110"</f>
        <v>15551294110</v>
      </c>
      <c r="C433" s="4" t="s">
        <v>440</v>
      </c>
      <c r="D433" s="5">
        <v>65.81</v>
      </c>
      <c r="E433" s="5" t="s">
        <v>8</v>
      </c>
      <c r="F433" s="5">
        <v>65.8</v>
      </c>
      <c r="G433" s="5" t="s">
        <v>8</v>
      </c>
      <c r="H433" s="5">
        <v>65.81</v>
      </c>
    </row>
    <row r="434" customHeight="1" spans="1:8">
      <c r="A434" s="4" t="str">
        <f t="shared" si="7"/>
        <v>2023003</v>
      </c>
      <c r="B434" s="4" t="str">
        <f>"18255414351"</f>
        <v>18255414351</v>
      </c>
      <c r="C434" s="4" t="s">
        <v>441</v>
      </c>
      <c r="D434" s="5">
        <v>66.8</v>
      </c>
      <c r="E434" s="5" t="s">
        <v>8</v>
      </c>
      <c r="F434" s="5">
        <v>64.8</v>
      </c>
      <c r="G434" s="5" t="s">
        <v>8</v>
      </c>
      <c r="H434" s="5">
        <v>65.8</v>
      </c>
    </row>
    <row r="435" customHeight="1" spans="1:8">
      <c r="A435" s="4" t="str">
        <f t="shared" si="7"/>
        <v>2023003</v>
      </c>
      <c r="B435" s="4" t="str">
        <f>"13855429573"</f>
        <v>13855429573</v>
      </c>
      <c r="C435" s="4" t="s">
        <v>442</v>
      </c>
      <c r="D435" s="5">
        <v>66.63</v>
      </c>
      <c r="E435" s="5" t="s">
        <v>8</v>
      </c>
      <c r="F435" s="5">
        <v>64.4</v>
      </c>
      <c r="G435" s="5" t="s">
        <v>8</v>
      </c>
      <c r="H435" s="5">
        <v>65.52</v>
      </c>
    </row>
    <row r="436" customHeight="1" spans="1:8">
      <c r="A436" s="4" t="str">
        <f t="shared" si="7"/>
        <v>2023003</v>
      </c>
      <c r="B436" s="4" t="str">
        <f>"15755461541"</f>
        <v>15755461541</v>
      </c>
      <c r="C436" s="4" t="s">
        <v>443</v>
      </c>
      <c r="D436" s="5">
        <v>64.17</v>
      </c>
      <c r="E436" s="5" t="s">
        <v>8</v>
      </c>
      <c r="F436" s="5">
        <v>66.7</v>
      </c>
      <c r="G436" s="5" t="s">
        <v>8</v>
      </c>
      <c r="H436" s="5">
        <v>65.44</v>
      </c>
    </row>
    <row r="437" customHeight="1" spans="1:8">
      <c r="A437" s="4" t="str">
        <f t="shared" si="7"/>
        <v>2023003</v>
      </c>
      <c r="B437" s="4" t="str">
        <f>"18365532278"</f>
        <v>18365532278</v>
      </c>
      <c r="C437" s="4" t="s">
        <v>444</v>
      </c>
      <c r="D437" s="5">
        <v>67.36</v>
      </c>
      <c r="E437" s="5" t="s">
        <v>8</v>
      </c>
      <c r="F437" s="5">
        <v>63.5</v>
      </c>
      <c r="G437" s="5" t="s">
        <v>8</v>
      </c>
      <c r="H437" s="5">
        <v>65.43</v>
      </c>
    </row>
    <row r="438" customHeight="1" spans="1:8">
      <c r="A438" s="4" t="str">
        <f t="shared" si="7"/>
        <v>2023003</v>
      </c>
      <c r="B438" s="4" t="str">
        <f>"15056422262"</f>
        <v>15056422262</v>
      </c>
      <c r="C438" s="4" t="s">
        <v>445</v>
      </c>
      <c r="D438" s="5">
        <v>71.78</v>
      </c>
      <c r="E438" s="5" t="s">
        <v>8</v>
      </c>
      <c r="F438" s="5">
        <v>58.9</v>
      </c>
      <c r="G438" s="5" t="s">
        <v>8</v>
      </c>
      <c r="H438" s="5">
        <v>65.34</v>
      </c>
    </row>
    <row r="439" customHeight="1" spans="1:8">
      <c r="A439" s="4" t="str">
        <f t="shared" si="7"/>
        <v>2023003</v>
      </c>
      <c r="B439" s="4" t="str">
        <f>"15955444790"</f>
        <v>15955444790</v>
      </c>
      <c r="C439" s="4" t="s">
        <v>446</v>
      </c>
      <c r="D439" s="5">
        <v>65.82</v>
      </c>
      <c r="E439" s="5" t="s">
        <v>8</v>
      </c>
      <c r="F439" s="5">
        <v>64.8</v>
      </c>
      <c r="G439" s="5" t="s">
        <v>8</v>
      </c>
      <c r="H439" s="5">
        <v>65.31</v>
      </c>
    </row>
    <row r="440" customHeight="1" spans="1:8">
      <c r="A440" s="4" t="str">
        <f t="shared" si="7"/>
        <v>2023003</v>
      </c>
      <c r="B440" s="4" t="str">
        <f>"18755406403"</f>
        <v>18755406403</v>
      </c>
      <c r="C440" s="4" t="s">
        <v>447</v>
      </c>
      <c r="D440" s="5">
        <v>60.19</v>
      </c>
      <c r="E440" s="5" t="s">
        <v>8</v>
      </c>
      <c r="F440" s="5">
        <v>70.4</v>
      </c>
      <c r="G440" s="5" t="s">
        <v>8</v>
      </c>
      <c r="H440" s="5">
        <v>65.3</v>
      </c>
    </row>
    <row r="441" customHeight="1" spans="1:8">
      <c r="A441" s="4" t="str">
        <f t="shared" si="7"/>
        <v>2023003</v>
      </c>
      <c r="B441" s="4" t="str">
        <f>"19965549791"</f>
        <v>19965549791</v>
      </c>
      <c r="C441" s="4" t="s">
        <v>448</v>
      </c>
      <c r="D441" s="5">
        <v>67.45</v>
      </c>
      <c r="E441" s="5" t="s">
        <v>8</v>
      </c>
      <c r="F441" s="5">
        <v>62.9</v>
      </c>
      <c r="G441" s="5" t="s">
        <v>8</v>
      </c>
      <c r="H441" s="5">
        <v>65.18</v>
      </c>
    </row>
    <row r="442" customHeight="1" spans="1:8">
      <c r="A442" s="4" t="str">
        <f t="shared" si="7"/>
        <v>2023003</v>
      </c>
      <c r="B442" s="4" t="str">
        <f>"18255450237"</f>
        <v>18255450237</v>
      </c>
      <c r="C442" s="4" t="s">
        <v>449</v>
      </c>
      <c r="D442" s="5">
        <v>65.86</v>
      </c>
      <c r="E442" s="5" t="s">
        <v>8</v>
      </c>
      <c r="F442" s="5">
        <v>64.2</v>
      </c>
      <c r="G442" s="5" t="s">
        <v>8</v>
      </c>
      <c r="H442" s="5">
        <v>65.03</v>
      </c>
    </row>
    <row r="443" customHeight="1" spans="1:8">
      <c r="A443" s="4" t="str">
        <f t="shared" si="7"/>
        <v>2023003</v>
      </c>
      <c r="B443" s="4" t="str">
        <f>"13855485520"</f>
        <v>13855485520</v>
      </c>
      <c r="C443" s="4" t="s">
        <v>450</v>
      </c>
      <c r="D443" s="5">
        <v>63.44</v>
      </c>
      <c r="E443" s="5" t="s">
        <v>8</v>
      </c>
      <c r="F443" s="5">
        <v>65.2</v>
      </c>
      <c r="G443" s="5" t="s">
        <v>8</v>
      </c>
      <c r="H443" s="5">
        <v>64.32</v>
      </c>
    </row>
    <row r="444" customHeight="1" spans="1:8">
      <c r="A444" s="4" t="str">
        <f t="shared" si="7"/>
        <v>2023003</v>
      </c>
      <c r="B444" s="4" t="str">
        <f>"18226647661"</f>
        <v>18226647661</v>
      </c>
      <c r="C444" s="4" t="s">
        <v>451</v>
      </c>
      <c r="D444" s="5">
        <v>61.57</v>
      </c>
      <c r="E444" s="5" t="s">
        <v>8</v>
      </c>
      <c r="F444" s="5">
        <v>67</v>
      </c>
      <c r="G444" s="5" t="s">
        <v>8</v>
      </c>
      <c r="H444" s="5">
        <v>64.29</v>
      </c>
    </row>
    <row r="445" customHeight="1" spans="1:8">
      <c r="A445" s="4" t="str">
        <f t="shared" ref="A445:A508" si="8">"2023003"</f>
        <v>2023003</v>
      </c>
      <c r="B445" s="4" t="str">
        <f>"18255403834"</f>
        <v>18255403834</v>
      </c>
      <c r="C445" s="4" t="s">
        <v>452</v>
      </c>
      <c r="D445" s="5">
        <v>70.97</v>
      </c>
      <c r="E445" s="5" t="s">
        <v>8</v>
      </c>
      <c r="F445" s="5">
        <v>57.2</v>
      </c>
      <c r="G445" s="5" t="s">
        <v>8</v>
      </c>
      <c r="H445" s="5">
        <v>64.09</v>
      </c>
    </row>
    <row r="446" customHeight="1" spans="1:8">
      <c r="A446" s="4" t="str">
        <f t="shared" si="8"/>
        <v>2023003</v>
      </c>
      <c r="B446" s="4" t="str">
        <f>"19955453096"</f>
        <v>19955453096</v>
      </c>
      <c r="C446" s="4" t="s">
        <v>453</v>
      </c>
      <c r="D446" s="5">
        <v>62.11</v>
      </c>
      <c r="E446" s="5" t="s">
        <v>8</v>
      </c>
      <c r="F446" s="5">
        <v>65.5</v>
      </c>
      <c r="G446" s="5" t="s">
        <v>8</v>
      </c>
      <c r="H446" s="5">
        <v>63.81</v>
      </c>
    </row>
    <row r="447" customHeight="1" spans="1:8">
      <c r="A447" s="4" t="str">
        <f t="shared" si="8"/>
        <v>2023003</v>
      </c>
      <c r="B447" s="4" t="str">
        <f>"13855438997"</f>
        <v>13855438997</v>
      </c>
      <c r="C447" s="4" t="s">
        <v>454</v>
      </c>
      <c r="D447" s="5">
        <v>63.44</v>
      </c>
      <c r="E447" s="5" t="s">
        <v>8</v>
      </c>
      <c r="F447" s="5">
        <v>64.1</v>
      </c>
      <c r="G447" s="5" t="s">
        <v>8</v>
      </c>
      <c r="H447" s="5">
        <v>63.77</v>
      </c>
    </row>
    <row r="448" customHeight="1" spans="1:8">
      <c r="A448" s="4" t="str">
        <f t="shared" si="8"/>
        <v>2023003</v>
      </c>
      <c r="B448" s="4" t="str">
        <f>"17855469250"</f>
        <v>17855469250</v>
      </c>
      <c r="C448" s="4" t="s">
        <v>455</v>
      </c>
      <c r="D448" s="5">
        <v>59.69</v>
      </c>
      <c r="E448" s="5" t="s">
        <v>8</v>
      </c>
      <c r="F448" s="5">
        <v>67.5</v>
      </c>
      <c r="G448" s="5" t="s">
        <v>8</v>
      </c>
      <c r="H448" s="5">
        <v>63.6</v>
      </c>
    </row>
    <row r="449" customHeight="1" spans="1:8">
      <c r="A449" s="4" t="str">
        <f t="shared" si="8"/>
        <v>2023003</v>
      </c>
      <c r="B449" s="4" t="str">
        <f>"18714868901"</f>
        <v>18714868901</v>
      </c>
      <c r="C449" s="4" t="s">
        <v>456</v>
      </c>
      <c r="D449" s="5">
        <v>60.54</v>
      </c>
      <c r="E449" s="5" t="s">
        <v>8</v>
      </c>
      <c r="F449" s="5">
        <v>66.6</v>
      </c>
      <c r="G449" s="5" t="s">
        <v>8</v>
      </c>
      <c r="H449" s="5">
        <v>63.57</v>
      </c>
    </row>
    <row r="450" customHeight="1" spans="1:8">
      <c r="A450" s="4" t="str">
        <f t="shared" si="8"/>
        <v>2023003</v>
      </c>
      <c r="B450" s="4" t="str">
        <f>"19523724513"</f>
        <v>19523724513</v>
      </c>
      <c r="C450" s="4" t="s">
        <v>457</v>
      </c>
      <c r="D450" s="5">
        <v>64.98</v>
      </c>
      <c r="E450" s="5" t="s">
        <v>8</v>
      </c>
      <c r="F450" s="5">
        <v>62</v>
      </c>
      <c r="G450" s="5" t="s">
        <v>8</v>
      </c>
      <c r="H450" s="5">
        <v>63.49</v>
      </c>
    </row>
    <row r="451" customHeight="1" spans="1:8">
      <c r="A451" s="4" t="str">
        <f t="shared" si="8"/>
        <v>2023003</v>
      </c>
      <c r="B451" s="4" t="str">
        <f>"13205549991"</f>
        <v>13205549991</v>
      </c>
      <c r="C451" s="4" t="s">
        <v>458</v>
      </c>
      <c r="D451" s="5">
        <v>59.15</v>
      </c>
      <c r="E451" s="5" t="s">
        <v>8</v>
      </c>
      <c r="F451" s="5">
        <v>67.4</v>
      </c>
      <c r="G451" s="5" t="s">
        <v>8</v>
      </c>
      <c r="H451" s="5">
        <v>63.28</v>
      </c>
    </row>
    <row r="452" customHeight="1" spans="1:8">
      <c r="A452" s="4" t="str">
        <f t="shared" si="8"/>
        <v>2023003</v>
      </c>
      <c r="B452" s="4" t="str">
        <f>"18856049404"</f>
        <v>18856049404</v>
      </c>
      <c r="C452" s="4" t="s">
        <v>459</v>
      </c>
      <c r="D452" s="5">
        <v>60.07</v>
      </c>
      <c r="E452" s="5" t="s">
        <v>8</v>
      </c>
      <c r="F452" s="5">
        <v>66.2</v>
      </c>
      <c r="G452" s="5" t="s">
        <v>8</v>
      </c>
      <c r="H452" s="5">
        <v>63.14</v>
      </c>
    </row>
    <row r="453" customHeight="1" spans="1:8">
      <c r="A453" s="4" t="str">
        <f t="shared" si="8"/>
        <v>2023003</v>
      </c>
      <c r="B453" s="4" t="str">
        <f>"13516424418"</f>
        <v>13516424418</v>
      </c>
      <c r="C453" s="4" t="s">
        <v>460</v>
      </c>
      <c r="D453" s="5">
        <v>63.08</v>
      </c>
      <c r="E453" s="5" t="s">
        <v>8</v>
      </c>
      <c r="F453" s="5">
        <v>62.6</v>
      </c>
      <c r="G453" s="5" t="s">
        <v>8</v>
      </c>
      <c r="H453" s="5">
        <v>62.84</v>
      </c>
    </row>
    <row r="454" customHeight="1" spans="1:8">
      <c r="A454" s="4" t="str">
        <f t="shared" si="8"/>
        <v>2023003</v>
      </c>
      <c r="B454" s="4" t="str">
        <f>"18034300316"</f>
        <v>18034300316</v>
      </c>
      <c r="C454" s="4" t="s">
        <v>461</v>
      </c>
      <c r="D454" s="5">
        <v>65.35</v>
      </c>
      <c r="E454" s="5" t="s">
        <v>8</v>
      </c>
      <c r="F454" s="5">
        <v>60.3</v>
      </c>
      <c r="G454" s="5" t="s">
        <v>8</v>
      </c>
      <c r="H454" s="5">
        <v>62.83</v>
      </c>
    </row>
    <row r="455" customHeight="1" spans="1:8">
      <c r="A455" s="4" t="str">
        <f t="shared" si="8"/>
        <v>2023003</v>
      </c>
      <c r="B455" s="4" t="str">
        <f>"17364358078"</f>
        <v>17364358078</v>
      </c>
      <c r="C455" s="4" t="s">
        <v>462</v>
      </c>
      <c r="D455" s="5">
        <v>62</v>
      </c>
      <c r="E455" s="5" t="s">
        <v>8</v>
      </c>
      <c r="F455" s="5">
        <v>63.5</v>
      </c>
      <c r="G455" s="5" t="s">
        <v>8</v>
      </c>
      <c r="H455" s="5">
        <v>62.75</v>
      </c>
    </row>
    <row r="456" customHeight="1" spans="1:8">
      <c r="A456" s="4" t="str">
        <f t="shared" si="8"/>
        <v>2023003</v>
      </c>
      <c r="B456" s="4" t="str">
        <f>"17730163680"</f>
        <v>17730163680</v>
      </c>
      <c r="C456" s="4" t="s">
        <v>463</v>
      </c>
      <c r="D456" s="5">
        <v>59.44</v>
      </c>
      <c r="E456" s="5" t="s">
        <v>8</v>
      </c>
      <c r="F456" s="5">
        <v>66</v>
      </c>
      <c r="G456" s="5" t="s">
        <v>8</v>
      </c>
      <c r="H456" s="5">
        <v>62.72</v>
      </c>
    </row>
    <row r="457" customHeight="1" spans="1:8">
      <c r="A457" s="4" t="str">
        <f t="shared" si="8"/>
        <v>2023003</v>
      </c>
      <c r="B457" s="4" t="str">
        <f>"13155499725"</f>
        <v>13155499725</v>
      </c>
      <c r="C457" s="4" t="s">
        <v>464</v>
      </c>
      <c r="D457" s="5">
        <v>65.81</v>
      </c>
      <c r="E457" s="5" t="s">
        <v>8</v>
      </c>
      <c r="F457" s="5">
        <v>59.6</v>
      </c>
      <c r="G457" s="5" t="s">
        <v>8</v>
      </c>
      <c r="H457" s="5">
        <v>62.71</v>
      </c>
    </row>
    <row r="458" customHeight="1" spans="1:8">
      <c r="A458" s="4" t="str">
        <f t="shared" si="8"/>
        <v>2023003</v>
      </c>
      <c r="B458" s="4" t="str">
        <f>"15155427693"</f>
        <v>15155427693</v>
      </c>
      <c r="C458" s="4" t="s">
        <v>465</v>
      </c>
      <c r="D458" s="5">
        <v>61.1</v>
      </c>
      <c r="E458" s="5" t="s">
        <v>8</v>
      </c>
      <c r="F458" s="5">
        <v>64.3</v>
      </c>
      <c r="G458" s="5" t="s">
        <v>8</v>
      </c>
      <c r="H458" s="5">
        <v>62.7</v>
      </c>
    </row>
    <row r="459" customHeight="1" spans="1:8">
      <c r="A459" s="4" t="str">
        <f t="shared" si="8"/>
        <v>2023003</v>
      </c>
      <c r="B459" s="4" t="str">
        <f>"18855493373"</f>
        <v>18855493373</v>
      </c>
      <c r="C459" s="4" t="s">
        <v>466</v>
      </c>
      <c r="D459" s="5">
        <v>58.73</v>
      </c>
      <c r="E459" s="5" t="s">
        <v>8</v>
      </c>
      <c r="F459" s="5">
        <v>66.6</v>
      </c>
      <c r="G459" s="5" t="s">
        <v>8</v>
      </c>
      <c r="H459" s="5">
        <v>62.67</v>
      </c>
    </row>
    <row r="460" customHeight="1" spans="1:8">
      <c r="A460" s="4" t="str">
        <f t="shared" si="8"/>
        <v>2023003</v>
      </c>
      <c r="B460" s="4" t="str">
        <f>"18255415434"</f>
        <v>18255415434</v>
      </c>
      <c r="C460" s="4" t="s">
        <v>467</v>
      </c>
      <c r="D460" s="5">
        <v>59.13</v>
      </c>
      <c r="E460" s="5" t="s">
        <v>8</v>
      </c>
      <c r="F460" s="5">
        <v>66.1</v>
      </c>
      <c r="G460" s="5" t="s">
        <v>8</v>
      </c>
      <c r="H460" s="5">
        <v>62.62</v>
      </c>
    </row>
    <row r="461" customHeight="1" spans="1:8">
      <c r="A461" s="4" t="str">
        <f t="shared" si="8"/>
        <v>2023003</v>
      </c>
      <c r="B461" s="4" t="str">
        <f>"13269929117"</f>
        <v>13269929117</v>
      </c>
      <c r="C461" s="4" t="s">
        <v>468</v>
      </c>
      <c r="D461" s="5">
        <v>56.88</v>
      </c>
      <c r="E461" s="5" t="s">
        <v>8</v>
      </c>
      <c r="F461" s="5">
        <v>68.2</v>
      </c>
      <c r="G461" s="5" t="s">
        <v>8</v>
      </c>
      <c r="H461" s="5">
        <v>62.54</v>
      </c>
    </row>
    <row r="462" customHeight="1" spans="1:8">
      <c r="A462" s="4" t="str">
        <f t="shared" si="8"/>
        <v>2023003</v>
      </c>
      <c r="B462" s="4" t="str">
        <f>"17755423669"</f>
        <v>17755423669</v>
      </c>
      <c r="C462" s="4" t="s">
        <v>469</v>
      </c>
      <c r="D462" s="5">
        <v>57.23</v>
      </c>
      <c r="E462" s="5" t="s">
        <v>8</v>
      </c>
      <c r="F462" s="5">
        <v>67.7</v>
      </c>
      <c r="G462" s="5" t="s">
        <v>8</v>
      </c>
      <c r="H462" s="5">
        <v>62.47</v>
      </c>
    </row>
    <row r="463" customHeight="1" spans="1:8">
      <c r="A463" s="4" t="str">
        <f t="shared" si="8"/>
        <v>2023003</v>
      </c>
      <c r="B463" s="4" t="str">
        <f>"15556913508"</f>
        <v>15556913508</v>
      </c>
      <c r="C463" s="4" t="s">
        <v>470</v>
      </c>
      <c r="D463" s="5">
        <v>57.53</v>
      </c>
      <c r="E463" s="5" t="s">
        <v>8</v>
      </c>
      <c r="F463" s="5">
        <v>67.4</v>
      </c>
      <c r="G463" s="5" t="s">
        <v>8</v>
      </c>
      <c r="H463" s="5">
        <v>62.47</v>
      </c>
    </row>
    <row r="464" customHeight="1" spans="1:8">
      <c r="A464" s="4" t="str">
        <f t="shared" si="8"/>
        <v>2023003</v>
      </c>
      <c r="B464" s="4" t="str">
        <f>"18755439677"</f>
        <v>18755439677</v>
      </c>
      <c r="C464" s="4" t="s">
        <v>471</v>
      </c>
      <c r="D464" s="5">
        <v>60.01</v>
      </c>
      <c r="E464" s="5" t="s">
        <v>8</v>
      </c>
      <c r="F464" s="5">
        <v>64.9</v>
      </c>
      <c r="G464" s="5" t="s">
        <v>8</v>
      </c>
      <c r="H464" s="5">
        <v>62.46</v>
      </c>
    </row>
    <row r="465" customHeight="1" spans="1:8">
      <c r="A465" s="4" t="str">
        <f t="shared" si="8"/>
        <v>2023003</v>
      </c>
      <c r="B465" s="4" t="str">
        <f>"18055413981"</f>
        <v>18055413981</v>
      </c>
      <c r="C465" s="4" t="s">
        <v>472</v>
      </c>
      <c r="D465" s="5">
        <v>65.43</v>
      </c>
      <c r="E465" s="5" t="s">
        <v>8</v>
      </c>
      <c r="F465" s="5">
        <v>59.3</v>
      </c>
      <c r="G465" s="5" t="s">
        <v>8</v>
      </c>
      <c r="H465" s="5">
        <v>62.37</v>
      </c>
    </row>
    <row r="466" customHeight="1" spans="1:8">
      <c r="A466" s="4" t="str">
        <f t="shared" si="8"/>
        <v>2023003</v>
      </c>
      <c r="B466" s="4" t="str">
        <f>"15855901001"</f>
        <v>15855901001</v>
      </c>
      <c r="C466" s="4" t="s">
        <v>473</v>
      </c>
      <c r="D466" s="5">
        <v>68.11</v>
      </c>
      <c r="E466" s="5" t="s">
        <v>8</v>
      </c>
      <c r="F466" s="5">
        <v>56.6</v>
      </c>
      <c r="G466" s="5" t="s">
        <v>8</v>
      </c>
      <c r="H466" s="5">
        <v>62.36</v>
      </c>
    </row>
    <row r="467" customHeight="1" spans="1:8">
      <c r="A467" s="4" t="str">
        <f t="shared" si="8"/>
        <v>2023003</v>
      </c>
      <c r="B467" s="4" t="str">
        <f>"18365201162"</f>
        <v>18365201162</v>
      </c>
      <c r="C467" s="4" t="s">
        <v>474</v>
      </c>
      <c r="D467" s="5">
        <v>62.05</v>
      </c>
      <c r="E467" s="5" t="s">
        <v>8</v>
      </c>
      <c r="F467" s="5">
        <v>62.4</v>
      </c>
      <c r="G467" s="5" t="s">
        <v>8</v>
      </c>
      <c r="H467" s="5">
        <v>62.23</v>
      </c>
    </row>
    <row r="468" customHeight="1" spans="1:8">
      <c r="A468" s="4" t="str">
        <f t="shared" si="8"/>
        <v>2023003</v>
      </c>
      <c r="B468" s="4" t="str">
        <f>"18119523782"</f>
        <v>18119523782</v>
      </c>
      <c r="C468" s="4" t="s">
        <v>475</v>
      </c>
      <c r="D468" s="5">
        <v>58.52</v>
      </c>
      <c r="E468" s="5" t="s">
        <v>8</v>
      </c>
      <c r="F468" s="5">
        <v>65.7</v>
      </c>
      <c r="G468" s="5" t="s">
        <v>8</v>
      </c>
      <c r="H468" s="5">
        <v>62.11</v>
      </c>
    </row>
    <row r="469" customHeight="1" spans="1:8">
      <c r="A469" s="4" t="str">
        <f t="shared" si="8"/>
        <v>2023003</v>
      </c>
      <c r="B469" s="4" t="str">
        <f>"18355472657"</f>
        <v>18355472657</v>
      </c>
      <c r="C469" s="4" t="s">
        <v>476</v>
      </c>
      <c r="D469" s="5">
        <v>62.65</v>
      </c>
      <c r="E469" s="5" t="s">
        <v>8</v>
      </c>
      <c r="F469" s="5">
        <v>61.5</v>
      </c>
      <c r="G469" s="5" t="s">
        <v>8</v>
      </c>
      <c r="H469" s="5">
        <v>62.08</v>
      </c>
    </row>
    <row r="470" customHeight="1" spans="1:8">
      <c r="A470" s="4" t="str">
        <f t="shared" si="8"/>
        <v>2023003</v>
      </c>
      <c r="B470" s="4" t="str">
        <f>"15755405392"</f>
        <v>15755405392</v>
      </c>
      <c r="C470" s="4" t="s">
        <v>477</v>
      </c>
      <c r="D470" s="5">
        <v>65.57</v>
      </c>
      <c r="E470" s="5" t="s">
        <v>8</v>
      </c>
      <c r="F470" s="5">
        <v>58.4</v>
      </c>
      <c r="G470" s="5" t="s">
        <v>8</v>
      </c>
      <c r="H470" s="5">
        <v>61.99</v>
      </c>
    </row>
    <row r="471" customHeight="1" spans="1:8">
      <c r="A471" s="4" t="str">
        <f t="shared" si="8"/>
        <v>2023003</v>
      </c>
      <c r="B471" s="4" t="str">
        <f>"17856417279"</f>
        <v>17856417279</v>
      </c>
      <c r="C471" s="4" t="s">
        <v>478</v>
      </c>
      <c r="D471" s="5">
        <v>68.15</v>
      </c>
      <c r="E471" s="5" t="s">
        <v>8</v>
      </c>
      <c r="F471" s="5">
        <v>55.7</v>
      </c>
      <c r="G471" s="5" t="s">
        <v>8</v>
      </c>
      <c r="H471" s="5">
        <v>61.93</v>
      </c>
    </row>
    <row r="472" customHeight="1" spans="1:8">
      <c r="A472" s="4" t="str">
        <f t="shared" si="8"/>
        <v>2023003</v>
      </c>
      <c r="B472" s="4" t="str">
        <f>"17318532089"</f>
        <v>17318532089</v>
      </c>
      <c r="C472" s="4" t="s">
        <v>479</v>
      </c>
      <c r="D472" s="5">
        <v>58.09</v>
      </c>
      <c r="E472" s="5" t="s">
        <v>8</v>
      </c>
      <c r="F472" s="5">
        <v>65.7</v>
      </c>
      <c r="G472" s="5" t="s">
        <v>8</v>
      </c>
      <c r="H472" s="5">
        <v>61.9</v>
      </c>
    </row>
    <row r="473" customHeight="1" spans="1:8">
      <c r="A473" s="4" t="str">
        <f t="shared" si="8"/>
        <v>2023003</v>
      </c>
      <c r="B473" s="4" t="str">
        <f>"15005566676"</f>
        <v>15005566676</v>
      </c>
      <c r="C473" s="4" t="s">
        <v>480</v>
      </c>
      <c r="D473" s="5">
        <v>56.45</v>
      </c>
      <c r="E473" s="5" t="s">
        <v>8</v>
      </c>
      <c r="F473" s="5">
        <v>67.2</v>
      </c>
      <c r="G473" s="5" t="s">
        <v>8</v>
      </c>
      <c r="H473" s="5">
        <v>61.83</v>
      </c>
    </row>
    <row r="474" customHeight="1" spans="1:8">
      <c r="A474" s="4" t="str">
        <f t="shared" si="8"/>
        <v>2023003</v>
      </c>
      <c r="B474" s="4" t="str">
        <f>"19856256625"</f>
        <v>19856256625</v>
      </c>
      <c r="C474" s="4" t="s">
        <v>481</v>
      </c>
      <c r="D474" s="5">
        <v>62.65</v>
      </c>
      <c r="E474" s="5" t="s">
        <v>8</v>
      </c>
      <c r="F474" s="5">
        <v>61</v>
      </c>
      <c r="G474" s="5" t="s">
        <v>8</v>
      </c>
      <c r="H474" s="5">
        <v>61.83</v>
      </c>
    </row>
    <row r="475" customHeight="1" spans="1:8">
      <c r="A475" s="4" t="str">
        <f t="shared" si="8"/>
        <v>2023003</v>
      </c>
      <c r="B475" s="4" t="str">
        <f>"17856920933"</f>
        <v>17856920933</v>
      </c>
      <c r="C475" s="4" t="s">
        <v>482</v>
      </c>
      <c r="D475" s="5">
        <v>57.7</v>
      </c>
      <c r="E475" s="5" t="s">
        <v>8</v>
      </c>
      <c r="F475" s="5">
        <v>65.7</v>
      </c>
      <c r="G475" s="5" t="s">
        <v>8</v>
      </c>
      <c r="H475" s="5">
        <v>61.7</v>
      </c>
    </row>
    <row r="476" customHeight="1" spans="1:8">
      <c r="A476" s="4" t="str">
        <f t="shared" si="8"/>
        <v>2023003</v>
      </c>
      <c r="B476" s="4" t="str">
        <f>"15055421280"</f>
        <v>15055421280</v>
      </c>
      <c r="C476" s="4" t="s">
        <v>483</v>
      </c>
      <c r="D476" s="5">
        <v>64.03</v>
      </c>
      <c r="E476" s="5" t="s">
        <v>8</v>
      </c>
      <c r="F476" s="5">
        <v>59.3</v>
      </c>
      <c r="G476" s="5" t="s">
        <v>8</v>
      </c>
      <c r="H476" s="5">
        <v>61.67</v>
      </c>
    </row>
    <row r="477" customHeight="1" spans="1:8">
      <c r="A477" s="4" t="str">
        <f t="shared" si="8"/>
        <v>2023003</v>
      </c>
      <c r="B477" s="4" t="str">
        <f>"15955440914"</f>
        <v>15955440914</v>
      </c>
      <c r="C477" s="4" t="s">
        <v>484</v>
      </c>
      <c r="D477" s="5">
        <v>65.19</v>
      </c>
      <c r="E477" s="5" t="s">
        <v>8</v>
      </c>
      <c r="F477" s="5">
        <v>58.1</v>
      </c>
      <c r="G477" s="5" t="s">
        <v>8</v>
      </c>
      <c r="H477" s="5">
        <v>61.65</v>
      </c>
    </row>
    <row r="478" customHeight="1" spans="1:8">
      <c r="A478" s="4" t="str">
        <f t="shared" si="8"/>
        <v>2023003</v>
      </c>
      <c r="B478" s="4" t="str">
        <f>"17855484492"</f>
        <v>17855484492</v>
      </c>
      <c r="C478" s="4" t="s">
        <v>485</v>
      </c>
      <c r="D478" s="5">
        <v>57.31</v>
      </c>
      <c r="E478" s="5" t="s">
        <v>8</v>
      </c>
      <c r="F478" s="5">
        <v>65.6</v>
      </c>
      <c r="G478" s="5" t="s">
        <v>8</v>
      </c>
      <c r="H478" s="5">
        <v>61.46</v>
      </c>
    </row>
    <row r="479" customHeight="1" spans="1:8">
      <c r="A479" s="4" t="str">
        <f t="shared" si="8"/>
        <v>2023003</v>
      </c>
      <c r="B479" s="4" t="str">
        <f>"18156443156"</f>
        <v>18156443156</v>
      </c>
      <c r="C479" s="4" t="s">
        <v>486</v>
      </c>
      <c r="D479" s="5">
        <v>58.35</v>
      </c>
      <c r="E479" s="5" t="s">
        <v>8</v>
      </c>
      <c r="F479" s="5">
        <v>64.4</v>
      </c>
      <c r="G479" s="5" t="s">
        <v>8</v>
      </c>
      <c r="H479" s="5">
        <v>61.38</v>
      </c>
    </row>
    <row r="480" customHeight="1" spans="1:8">
      <c r="A480" s="4" t="str">
        <f t="shared" si="8"/>
        <v>2023003</v>
      </c>
      <c r="B480" s="4" t="str">
        <f>"17856872126"</f>
        <v>17856872126</v>
      </c>
      <c r="C480" s="4" t="s">
        <v>487</v>
      </c>
      <c r="D480" s="5">
        <v>60.14</v>
      </c>
      <c r="E480" s="5" t="s">
        <v>8</v>
      </c>
      <c r="F480" s="5">
        <v>62.2</v>
      </c>
      <c r="G480" s="5" t="s">
        <v>8</v>
      </c>
      <c r="H480" s="5">
        <v>61.17</v>
      </c>
    </row>
    <row r="481" customHeight="1" spans="1:8">
      <c r="A481" s="4" t="str">
        <f t="shared" si="8"/>
        <v>2023003</v>
      </c>
      <c r="B481" s="4" t="str">
        <f>"17330657065"</f>
        <v>17330657065</v>
      </c>
      <c r="C481" s="4" t="s">
        <v>488</v>
      </c>
      <c r="D481" s="5">
        <v>63.82</v>
      </c>
      <c r="E481" s="5" t="s">
        <v>8</v>
      </c>
      <c r="F481" s="5">
        <v>58.1</v>
      </c>
      <c r="G481" s="5" t="s">
        <v>8</v>
      </c>
      <c r="H481" s="5">
        <v>60.96</v>
      </c>
    </row>
    <row r="482" customHeight="1" spans="1:8">
      <c r="A482" s="4" t="str">
        <f t="shared" si="8"/>
        <v>2023003</v>
      </c>
      <c r="B482" s="4" t="str">
        <f>"18155468529"</f>
        <v>18155468529</v>
      </c>
      <c r="C482" s="4" t="s">
        <v>489</v>
      </c>
      <c r="D482" s="5">
        <v>62.99</v>
      </c>
      <c r="E482" s="5" t="s">
        <v>8</v>
      </c>
      <c r="F482" s="5">
        <v>58.9</v>
      </c>
      <c r="G482" s="5" t="s">
        <v>8</v>
      </c>
      <c r="H482" s="5">
        <v>60.95</v>
      </c>
    </row>
    <row r="483" customHeight="1" spans="1:8">
      <c r="A483" s="4" t="str">
        <f t="shared" si="8"/>
        <v>2023003</v>
      </c>
      <c r="B483" s="4" t="str">
        <f>"18860480182"</f>
        <v>18860480182</v>
      </c>
      <c r="C483" s="4" t="s">
        <v>490</v>
      </c>
      <c r="D483" s="5">
        <v>62.78</v>
      </c>
      <c r="E483" s="5" t="s">
        <v>8</v>
      </c>
      <c r="F483" s="5">
        <v>59.1</v>
      </c>
      <c r="G483" s="5" t="s">
        <v>8</v>
      </c>
      <c r="H483" s="5">
        <v>60.94</v>
      </c>
    </row>
    <row r="484" customHeight="1" spans="1:8">
      <c r="A484" s="4" t="str">
        <f t="shared" si="8"/>
        <v>2023003</v>
      </c>
      <c r="B484" s="4" t="str">
        <f>"15755446590"</f>
        <v>15755446590</v>
      </c>
      <c r="C484" s="4" t="s">
        <v>491</v>
      </c>
      <c r="D484" s="5">
        <v>59.3</v>
      </c>
      <c r="E484" s="5" t="s">
        <v>8</v>
      </c>
      <c r="F484" s="5">
        <v>62.5</v>
      </c>
      <c r="G484" s="5" t="s">
        <v>8</v>
      </c>
      <c r="H484" s="5">
        <v>60.9</v>
      </c>
    </row>
    <row r="485" customHeight="1" spans="1:8">
      <c r="A485" s="4" t="str">
        <f t="shared" si="8"/>
        <v>2023003</v>
      </c>
      <c r="B485" s="4" t="str">
        <f>"15855449270"</f>
        <v>15855449270</v>
      </c>
      <c r="C485" s="4" t="s">
        <v>492</v>
      </c>
      <c r="D485" s="5">
        <v>63.18</v>
      </c>
      <c r="E485" s="5" t="s">
        <v>8</v>
      </c>
      <c r="F485" s="5">
        <v>58.5</v>
      </c>
      <c r="G485" s="5" t="s">
        <v>8</v>
      </c>
      <c r="H485" s="5">
        <v>60.84</v>
      </c>
    </row>
    <row r="486" customHeight="1" spans="1:8">
      <c r="A486" s="4" t="str">
        <f t="shared" si="8"/>
        <v>2023003</v>
      </c>
      <c r="B486" s="4" t="str">
        <f>"17755426910"</f>
        <v>17755426910</v>
      </c>
      <c r="C486" s="4" t="s">
        <v>493</v>
      </c>
      <c r="D486" s="5">
        <v>58.15</v>
      </c>
      <c r="E486" s="5" t="s">
        <v>8</v>
      </c>
      <c r="F486" s="5">
        <v>63.5</v>
      </c>
      <c r="G486" s="5" t="s">
        <v>8</v>
      </c>
      <c r="H486" s="5">
        <v>60.83</v>
      </c>
    </row>
    <row r="487" customHeight="1" spans="1:8">
      <c r="A487" s="4" t="str">
        <f t="shared" si="8"/>
        <v>2023003</v>
      </c>
      <c r="B487" s="4" t="str">
        <f>"18855496836"</f>
        <v>18855496836</v>
      </c>
      <c r="C487" s="4" t="s">
        <v>494</v>
      </c>
      <c r="D487" s="5">
        <v>55.75</v>
      </c>
      <c r="E487" s="5" t="s">
        <v>8</v>
      </c>
      <c r="F487" s="5">
        <v>65.8</v>
      </c>
      <c r="G487" s="5" t="s">
        <v>8</v>
      </c>
      <c r="H487" s="5">
        <v>60.78</v>
      </c>
    </row>
    <row r="488" customHeight="1" spans="1:8">
      <c r="A488" s="4" t="str">
        <f t="shared" si="8"/>
        <v>2023003</v>
      </c>
      <c r="B488" s="4" t="str">
        <f>"18855401677"</f>
        <v>18855401677</v>
      </c>
      <c r="C488" s="4" t="s">
        <v>495</v>
      </c>
      <c r="D488" s="5">
        <v>65.12</v>
      </c>
      <c r="E488" s="5" t="s">
        <v>8</v>
      </c>
      <c r="F488" s="5">
        <v>56.4</v>
      </c>
      <c r="G488" s="5" t="s">
        <v>8</v>
      </c>
      <c r="H488" s="5">
        <v>60.76</v>
      </c>
    </row>
    <row r="489" customHeight="1" spans="1:8">
      <c r="A489" s="4" t="str">
        <f t="shared" si="8"/>
        <v>2023003</v>
      </c>
      <c r="B489" s="4" t="str">
        <f>"18255480624"</f>
        <v>18255480624</v>
      </c>
      <c r="C489" s="4" t="s">
        <v>496</v>
      </c>
      <c r="D489" s="5">
        <v>58.74</v>
      </c>
      <c r="E489" s="5" t="s">
        <v>8</v>
      </c>
      <c r="F489" s="5">
        <v>62.6</v>
      </c>
      <c r="G489" s="5" t="s">
        <v>8</v>
      </c>
      <c r="H489" s="5">
        <v>60.67</v>
      </c>
    </row>
    <row r="490" customHeight="1" spans="1:8">
      <c r="A490" s="4" t="str">
        <f t="shared" si="8"/>
        <v>2023003</v>
      </c>
      <c r="B490" s="4" t="str">
        <f>"15755469308"</f>
        <v>15755469308</v>
      </c>
      <c r="C490" s="4" t="s">
        <v>497</v>
      </c>
      <c r="D490" s="5">
        <v>59.55</v>
      </c>
      <c r="E490" s="5" t="s">
        <v>8</v>
      </c>
      <c r="F490" s="5">
        <v>61.7</v>
      </c>
      <c r="G490" s="5" t="s">
        <v>8</v>
      </c>
      <c r="H490" s="5">
        <v>60.63</v>
      </c>
    </row>
    <row r="491" customHeight="1" spans="1:8">
      <c r="A491" s="4" t="str">
        <f t="shared" si="8"/>
        <v>2023003</v>
      </c>
      <c r="B491" s="4" t="str">
        <f>"19856103710"</f>
        <v>19856103710</v>
      </c>
      <c r="C491" s="4" t="s">
        <v>498</v>
      </c>
      <c r="D491" s="5">
        <v>54.27</v>
      </c>
      <c r="E491" s="5" t="s">
        <v>8</v>
      </c>
      <c r="F491" s="5">
        <v>66.9</v>
      </c>
      <c r="G491" s="5" t="s">
        <v>8</v>
      </c>
      <c r="H491" s="5">
        <v>60.59</v>
      </c>
    </row>
    <row r="492" customHeight="1" spans="1:8">
      <c r="A492" s="4" t="str">
        <f t="shared" si="8"/>
        <v>2023003</v>
      </c>
      <c r="B492" s="4" t="str">
        <f>"17856973281"</f>
        <v>17856973281</v>
      </c>
      <c r="C492" s="4" t="s">
        <v>499</v>
      </c>
      <c r="D492" s="5">
        <v>58.23</v>
      </c>
      <c r="E492" s="5" t="s">
        <v>8</v>
      </c>
      <c r="F492" s="5">
        <v>62.9</v>
      </c>
      <c r="G492" s="5" t="s">
        <v>8</v>
      </c>
      <c r="H492" s="5">
        <v>60.57</v>
      </c>
    </row>
    <row r="493" customHeight="1" spans="1:8">
      <c r="A493" s="4" t="str">
        <f t="shared" si="8"/>
        <v>2023003</v>
      </c>
      <c r="B493" s="4" t="str">
        <f>"17775200305"</f>
        <v>17775200305</v>
      </c>
      <c r="C493" s="4" t="s">
        <v>500</v>
      </c>
      <c r="D493" s="5">
        <v>54.79</v>
      </c>
      <c r="E493" s="5" t="s">
        <v>8</v>
      </c>
      <c r="F493" s="5">
        <v>66.1</v>
      </c>
      <c r="G493" s="5" t="s">
        <v>8</v>
      </c>
      <c r="H493" s="5">
        <v>60.45</v>
      </c>
    </row>
    <row r="494" customHeight="1" spans="1:8">
      <c r="A494" s="4" t="str">
        <f t="shared" si="8"/>
        <v>2023003</v>
      </c>
      <c r="B494" s="4" t="str">
        <f>"18063007535"</f>
        <v>18063007535</v>
      </c>
      <c r="C494" s="4" t="s">
        <v>501</v>
      </c>
      <c r="D494" s="5">
        <v>63.45</v>
      </c>
      <c r="E494" s="5" t="s">
        <v>8</v>
      </c>
      <c r="F494" s="5">
        <v>57.4</v>
      </c>
      <c r="G494" s="5" t="s">
        <v>8</v>
      </c>
      <c r="H494" s="5">
        <v>60.43</v>
      </c>
    </row>
    <row r="495" customHeight="1" spans="1:8">
      <c r="A495" s="4" t="str">
        <f t="shared" si="8"/>
        <v>2023003</v>
      </c>
      <c r="B495" s="4" t="str">
        <f>"13955478895"</f>
        <v>13955478895</v>
      </c>
      <c r="C495" s="4" t="s">
        <v>502</v>
      </c>
      <c r="D495" s="5">
        <v>62.52</v>
      </c>
      <c r="E495" s="5" t="s">
        <v>8</v>
      </c>
      <c r="F495" s="5">
        <v>58.3</v>
      </c>
      <c r="G495" s="5" t="s">
        <v>8</v>
      </c>
      <c r="H495" s="5">
        <v>60.41</v>
      </c>
    </row>
    <row r="496" customHeight="1" spans="1:8">
      <c r="A496" s="4" t="str">
        <f t="shared" si="8"/>
        <v>2023003</v>
      </c>
      <c r="B496" s="4" t="str">
        <f>"15855435547"</f>
        <v>15855435547</v>
      </c>
      <c r="C496" s="4" t="s">
        <v>503</v>
      </c>
      <c r="D496" s="5">
        <v>57.02</v>
      </c>
      <c r="E496" s="5" t="s">
        <v>8</v>
      </c>
      <c r="F496" s="5">
        <v>63.4</v>
      </c>
      <c r="G496" s="5" t="s">
        <v>8</v>
      </c>
      <c r="H496" s="5">
        <v>60.21</v>
      </c>
    </row>
    <row r="497" customHeight="1" spans="1:8">
      <c r="A497" s="4" t="str">
        <f t="shared" si="8"/>
        <v>2023003</v>
      </c>
      <c r="B497" s="4" t="str">
        <f>"18255419263"</f>
        <v>18255419263</v>
      </c>
      <c r="C497" s="4" t="s">
        <v>504</v>
      </c>
      <c r="D497" s="5">
        <v>58.36</v>
      </c>
      <c r="E497" s="5" t="s">
        <v>8</v>
      </c>
      <c r="F497" s="5">
        <v>61.9</v>
      </c>
      <c r="G497" s="5" t="s">
        <v>8</v>
      </c>
      <c r="H497" s="5">
        <v>60.13</v>
      </c>
    </row>
    <row r="498" customHeight="1" spans="1:8">
      <c r="A498" s="4" t="str">
        <f t="shared" si="8"/>
        <v>2023003</v>
      </c>
      <c r="B498" s="4" t="str">
        <f>"13855467919"</f>
        <v>13855467919</v>
      </c>
      <c r="C498" s="4" t="s">
        <v>505</v>
      </c>
      <c r="D498" s="5">
        <v>57.89</v>
      </c>
      <c r="E498" s="5" t="s">
        <v>8</v>
      </c>
      <c r="F498" s="5">
        <v>62.3</v>
      </c>
      <c r="G498" s="5" t="s">
        <v>8</v>
      </c>
      <c r="H498" s="5">
        <v>60.1</v>
      </c>
    </row>
    <row r="499" customHeight="1" spans="1:8">
      <c r="A499" s="4" t="str">
        <f t="shared" si="8"/>
        <v>2023003</v>
      </c>
      <c r="B499" s="4" t="str">
        <f>"13635543880"</f>
        <v>13635543880</v>
      </c>
      <c r="C499" s="4" t="s">
        <v>506</v>
      </c>
      <c r="D499" s="5">
        <v>53.01</v>
      </c>
      <c r="E499" s="5" t="s">
        <v>8</v>
      </c>
      <c r="F499" s="5">
        <v>67.1</v>
      </c>
      <c r="G499" s="5" t="s">
        <v>8</v>
      </c>
      <c r="H499" s="5">
        <v>60.06</v>
      </c>
    </row>
    <row r="500" customHeight="1" spans="1:8">
      <c r="A500" s="4" t="str">
        <f t="shared" si="8"/>
        <v>2023003</v>
      </c>
      <c r="B500" s="4" t="str">
        <f>"18355440988"</f>
        <v>18355440988</v>
      </c>
      <c r="C500" s="4" t="s">
        <v>507</v>
      </c>
      <c r="D500" s="5">
        <v>56.56</v>
      </c>
      <c r="E500" s="5" t="s">
        <v>8</v>
      </c>
      <c r="F500" s="5">
        <v>63.3</v>
      </c>
      <c r="G500" s="5" t="s">
        <v>8</v>
      </c>
      <c r="H500" s="5">
        <v>59.93</v>
      </c>
    </row>
    <row r="501" customHeight="1" spans="1:8">
      <c r="A501" s="4" t="str">
        <f t="shared" si="8"/>
        <v>2023003</v>
      </c>
      <c r="B501" s="4" t="str">
        <f>"13003006249"</f>
        <v>13003006249</v>
      </c>
      <c r="C501" s="4" t="s">
        <v>508</v>
      </c>
      <c r="D501" s="5">
        <v>62.55</v>
      </c>
      <c r="E501" s="5" t="s">
        <v>8</v>
      </c>
      <c r="F501" s="5">
        <v>57.3</v>
      </c>
      <c r="G501" s="5" t="s">
        <v>8</v>
      </c>
      <c r="H501" s="5">
        <v>59.93</v>
      </c>
    </row>
    <row r="502" customHeight="1" spans="1:8">
      <c r="A502" s="4" t="str">
        <f t="shared" si="8"/>
        <v>2023003</v>
      </c>
      <c r="B502" s="4" t="str">
        <f>"18355493513"</f>
        <v>18355493513</v>
      </c>
      <c r="C502" s="4" t="s">
        <v>509</v>
      </c>
      <c r="D502" s="5">
        <v>61.35</v>
      </c>
      <c r="E502" s="5" t="s">
        <v>8</v>
      </c>
      <c r="F502" s="5">
        <v>58.3</v>
      </c>
      <c r="G502" s="5" t="s">
        <v>8</v>
      </c>
      <c r="H502" s="5">
        <v>59.83</v>
      </c>
    </row>
    <row r="503" customHeight="1" spans="1:8">
      <c r="A503" s="4" t="str">
        <f t="shared" si="8"/>
        <v>2023003</v>
      </c>
      <c r="B503" s="4" t="str">
        <f>"13023010870"</f>
        <v>13023010870</v>
      </c>
      <c r="C503" s="4" t="s">
        <v>510</v>
      </c>
      <c r="D503" s="5">
        <v>65.21</v>
      </c>
      <c r="E503" s="5" t="s">
        <v>8</v>
      </c>
      <c r="F503" s="5">
        <v>54.4</v>
      </c>
      <c r="G503" s="5" t="s">
        <v>8</v>
      </c>
      <c r="H503" s="5">
        <v>59.81</v>
      </c>
    </row>
    <row r="504" customHeight="1" spans="1:8">
      <c r="A504" s="4" t="str">
        <f t="shared" si="8"/>
        <v>2023003</v>
      </c>
      <c r="B504" s="4" t="str">
        <f>"15055918575"</f>
        <v>15055918575</v>
      </c>
      <c r="C504" s="4" t="s">
        <v>511</v>
      </c>
      <c r="D504" s="5">
        <v>58.54</v>
      </c>
      <c r="E504" s="5" t="s">
        <v>8</v>
      </c>
      <c r="F504" s="5">
        <v>60.7</v>
      </c>
      <c r="G504" s="5" t="s">
        <v>8</v>
      </c>
      <c r="H504" s="5">
        <v>59.62</v>
      </c>
    </row>
    <row r="505" customHeight="1" spans="1:8">
      <c r="A505" s="4" t="str">
        <f t="shared" si="8"/>
        <v>2023003</v>
      </c>
      <c r="B505" s="4" t="str">
        <f>"17729908456"</f>
        <v>17729908456</v>
      </c>
      <c r="C505" s="4" t="s">
        <v>512</v>
      </c>
      <c r="D505" s="5">
        <v>57</v>
      </c>
      <c r="E505" s="5" t="s">
        <v>8</v>
      </c>
      <c r="F505" s="5">
        <v>62.2</v>
      </c>
      <c r="G505" s="5" t="s">
        <v>8</v>
      </c>
      <c r="H505" s="5">
        <v>59.6</v>
      </c>
    </row>
    <row r="506" customHeight="1" spans="1:8">
      <c r="A506" s="4" t="str">
        <f t="shared" si="8"/>
        <v>2023003</v>
      </c>
      <c r="B506" s="4" t="str">
        <f>"18715542768"</f>
        <v>18715542768</v>
      </c>
      <c r="C506" s="4" t="s">
        <v>513</v>
      </c>
      <c r="D506" s="5">
        <v>64.12</v>
      </c>
      <c r="E506" s="5" t="s">
        <v>8</v>
      </c>
      <c r="F506" s="5">
        <v>54.9</v>
      </c>
      <c r="G506" s="5" t="s">
        <v>8</v>
      </c>
      <c r="H506" s="5">
        <v>59.51</v>
      </c>
    </row>
    <row r="507" customHeight="1" spans="1:8">
      <c r="A507" s="4" t="str">
        <f t="shared" si="8"/>
        <v>2023003</v>
      </c>
      <c r="B507" s="4" t="str">
        <f>"15395461301"</f>
        <v>15395461301</v>
      </c>
      <c r="C507" s="4" t="s">
        <v>514</v>
      </c>
      <c r="D507" s="5">
        <v>54.79</v>
      </c>
      <c r="E507" s="5" t="s">
        <v>8</v>
      </c>
      <c r="F507" s="5">
        <v>64.2</v>
      </c>
      <c r="G507" s="5" t="s">
        <v>8</v>
      </c>
      <c r="H507" s="5">
        <v>59.5</v>
      </c>
    </row>
    <row r="508" customHeight="1" spans="1:8">
      <c r="A508" s="4" t="str">
        <f t="shared" si="8"/>
        <v>2023003</v>
      </c>
      <c r="B508" s="4" t="str">
        <f>"13955404054"</f>
        <v>13955404054</v>
      </c>
      <c r="C508" s="4" t="s">
        <v>515</v>
      </c>
      <c r="D508" s="5">
        <v>57.92</v>
      </c>
      <c r="E508" s="5" t="s">
        <v>8</v>
      </c>
      <c r="F508" s="5">
        <v>61</v>
      </c>
      <c r="G508" s="5" t="s">
        <v>8</v>
      </c>
      <c r="H508" s="5">
        <v>59.46</v>
      </c>
    </row>
    <row r="509" customHeight="1" spans="1:8">
      <c r="A509" s="4" t="str">
        <f t="shared" ref="A509:A572" si="9">"2023003"</f>
        <v>2023003</v>
      </c>
      <c r="B509" s="4" t="str">
        <f>"13625628529"</f>
        <v>13625628529</v>
      </c>
      <c r="C509" s="4" t="s">
        <v>516</v>
      </c>
      <c r="D509" s="5">
        <v>57.34</v>
      </c>
      <c r="E509" s="5" t="s">
        <v>8</v>
      </c>
      <c r="F509" s="5">
        <v>61.3</v>
      </c>
      <c r="G509" s="5" t="s">
        <v>8</v>
      </c>
      <c r="H509" s="5">
        <v>59.32</v>
      </c>
    </row>
    <row r="510" customHeight="1" spans="1:8">
      <c r="A510" s="4" t="str">
        <f t="shared" si="9"/>
        <v>2023003</v>
      </c>
      <c r="B510" s="4" t="str">
        <f>"15755477726"</f>
        <v>15755477726</v>
      </c>
      <c r="C510" s="4" t="s">
        <v>517</v>
      </c>
      <c r="D510" s="5">
        <v>57.55</v>
      </c>
      <c r="E510" s="5" t="s">
        <v>8</v>
      </c>
      <c r="F510" s="5">
        <v>60.8</v>
      </c>
      <c r="G510" s="5" t="s">
        <v>8</v>
      </c>
      <c r="H510" s="5">
        <v>59.18</v>
      </c>
    </row>
    <row r="511" customHeight="1" spans="1:8">
      <c r="A511" s="4" t="str">
        <f t="shared" si="9"/>
        <v>2023003</v>
      </c>
      <c r="B511" s="4" t="str">
        <f>"19154077121"</f>
        <v>19154077121</v>
      </c>
      <c r="C511" s="4" t="s">
        <v>518</v>
      </c>
      <c r="D511" s="5">
        <v>58.07</v>
      </c>
      <c r="E511" s="5" t="s">
        <v>8</v>
      </c>
      <c r="F511" s="5">
        <v>60.2</v>
      </c>
      <c r="G511" s="5" t="s">
        <v>8</v>
      </c>
      <c r="H511" s="5">
        <v>59.14</v>
      </c>
    </row>
    <row r="512" customHeight="1" spans="1:8">
      <c r="A512" s="4" t="str">
        <f t="shared" si="9"/>
        <v>2023003</v>
      </c>
      <c r="B512" s="4" t="str">
        <f>"15034230901"</f>
        <v>15034230901</v>
      </c>
      <c r="C512" s="4" t="s">
        <v>519</v>
      </c>
      <c r="D512" s="5">
        <v>53.79</v>
      </c>
      <c r="E512" s="5" t="s">
        <v>8</v>
      </c>
      <c r="F512" s="5">
        <v>64.4</v>
      </c>
      <c r="G512" s="5" t="s">
        <v>8</v>
      </c>
      <c r="H512" s="5">
        <v>59.1</v>
      </c>
    </row>
    <row r="513" customHeight="1" spans="1:8">
      <c r="A513" s="4" t="str">
        <f t="shared" si="9"/>
        <v>2023003</v>
      </c>
      <c r="B513" s="4" t="str">
        <f>"13966458421"</f>
        <v>13966458421</v>
      </c>
      <c r="C513" s="4" t="s">
        <v>520</v>
      </c>
      <c r="D513" s="5">
        <v>57.29</v>
      </c>
      <c r="E513" s="5" t="s">
        <v>8</v>
      </c>
      <c r="F513" s="5">
        <v>60.7</v>
      </c>
      <c r="G513" s="5" t="s">
        <v>8</v>
      </c>
      <c r="H513" s="5">
        <v>59</v>
      </c>
    </row>
    <row r="514" customHeight="1" spans="1:8">
      <c r="A514" s="4" t="str">
        <f t="shared" si="9"/>
        <v>2023003</v>
      </c>
      <c r="B514" s="4" t="str">
        <f>"18098696596"</f>
        <v>18098696596</v>
      </c>
      <c r="C514" s="4" t="s">
        <v>521</v>
      </c>
      <c r="D514" s="5">
        <v>62.77</v>
      </c>
      <c r="E514" s="5" t="s">
        <v>8</v>
      </c>
      <c r="F514" s="5">
        <v>55.1</v>
      </c>
      <c r="G514" s="5" t="s">
        <v>8</v>
      </c>
      <c r="H514" s="5">
        <v>58.94</v>
      </c>
    </row>
    <row r="515" customHeight="1" spans="1:8">
      <c r="A515" s="4" t="str">
        <f t="shared" si="9"/>
        <v>2023003</v>
      </c>
      <c r="B515" s="4" t="str">
        <f>"18355497517"</f>
        <v>18355497517</v>
      </c>
      <c r="C515" s="4" t="s">
        <v>522</v>
      </c>
      <c r="D515" s="5">
        <v>63.08</v>
      </c>
      <c r="E515" s="5" t="s">
        <v>8</v>
      </c>
      <c r="F515" s="5">
        <v>54.8</v>
      </c>
      <c r="G515" s="5" t="s">
        <v>8</v>
      </c>
      <c r="H515" s="5">
        <v>58.94</v>
      </c>
    </row>
    <row r="516" customHeight="1" spans="1:8">
      <c r="A516" s="4" t="str">
        <f t="shared" si="9"/>
        <v>2023003</v>
      </c>
      <c r="B516" s="4" t="str">
        <f>"17856972159"</f>
        <v>17856972159</v>
      </c>
      <c r="C516" s="4" t="s">
        <v>523</v>
      </c>
      <c r="D516" s="5">
        <v>61.49</v>
      </c>
      <c r="E516" s="5" t="s">
        <v>8</v>
      </c>
      <c r="F516" s="5">
        <v>56.3</v>
      </c>
      <c r="G516" s="5" t="s">
        <v>8</v>
      </c>
      <c r="H516" s="5">
        <v>58.9</v>
      </c>
    </row>
    <row r="517" customHeight="1" spans="1:8">
      <c r="A517" s="4" t="str">
        <f t="shared" si="9"/>
        <v>2023003</v>
      </c>
      <c r="B517" s="4" t="str">
        <f>"13956462453"</f>
        <v>13956462453</v>
      </c>
      <c r="C517" s="4" t="s">
        <v>524</v>
      </c>
      <c r="D517" s="5">
        <v>55.3</v>
      </c>
      <c r="E517" s="5" t="s">
        <v>8</v>
      </c>
      <c r="F517" s="5">
        <v>62.5</v>
      </c>
      <c r="G517" s="5" t="s">
        <v>8</v>
      </c>
      <c r="H517" s="5">
        <v>58.9</v>
      </c>
    </row>
    <row r="518" customHeight="1" spans="1:8">
      <c r="A518" s="4" t="str">
        <f t="shared" si="9"/>
        <v>2023003</v>
      </c>
      <c r="B518" s="4" t="str">
        <f>"13156546105"</f>
        <v>13156546105</v>
      </c>
      <c r="C518" s="4" t="s">
        <v>525</v>
      </c>
      <c r="D518" s="5">
        <v>59.07</v>
      </c>
      <c r="E518" s="5" t="s">
        <v>8</v>
      </c>
      <c r="F518" s="5">
        <v>58.7</v>
      </c>
      <c r="G518" s="5" t="s">
        <v>8</v>
      </c>
      <c r="H518" s="5">
        <v>58.89</v>
      </c>
    </row>
    <row r="519" customHeight="1" spans="1:8">
      <c r="A519" s="4" t="str">
        <f t="shared" si="9"/>
        <v>2023003</v>
      </c>
      <c r="B519" s="4" t="str">
        <f>"15955473275"</f>
        <v>15955473275</v>
      </c>
      <c r="C519" s="4" t="s">
        <v>526</v>
      </c>
      <c r="D519" s="5">
        <v>53.82</v>
      </c>
      <c r="E519" s="5" t="s">
        <v>8</v>
      </c>
      <c r="F519" s="5">
        <v>63.8</v>
      </c>
      <c r="G519" s="5" t="s">
        <v>8</v>
      </c>
      <c r="H519" s="5">
        <v>58.81</v>
      </c>
    </row>
    <row r="520" customHeight="1" spans="1:8">
      <c r="A520" s="4" t="str">
        <f t="shared" si="9"/>
        <v>2023003</v>
      </c>
      <c r="B520" s="4" t="str">
        <f>"13721132359"</f>
        <v>13721132359</v>
      </c>
      <c r="C520" s="4" t="s">
        <v>527</v>
      </c>
      <c r="D520" s="5">
        <v>57.75</v>
      </c>
      <c r="E520" s="5" t="s">
        <v>8</v>
      </c>
      <c r="F520" s="5">
        <v>59.6</v>
      </c>
      <c r="G520" s="5" t="s">
        <v>8</v>
      </c>
      <c r="H520" s="5">
        <v>58.68</v>
      </c>
    </row>
    <row r="521" customHeight="1" spans="1:8">
      <c r="A521" s="4" t="str">
        <f t="shared" si="9"/>
        <v>2023003</v>
      </c>
      <c r="B521" s="4" t="str">
        <f>"15255437961"</f>
        <v>15255437961</v>
      </c>
      <c r="C521" s="4" t="s">
        <v>528</v>
      </c>
      <c r="D521" s="5">
        <v>55.01</v>
      </c>
      <c r="E521" s="5" t="s">
        <v>8</v>
      </c>
      <c r="F521" s="5">
        <v>62.3</v>
      </c>
      <c r="G521" s="5" t="s">
        <v>8</v>
      </c>
      <c r="H521" s="5">
        <v>58.66</v>
      </c>
    </row>
    <row r="522" customHeight="1" spans="1:8">
      <c r="A522" s="4" t="str">
        <f t="shared" si="9"/>
        <v>2023003</v>
      </c>
      <c r="B522" s="4" t="str">
        <f>"15255154211"</f>
        <v>15255154211</v>
      </c>
      <c r="C522" s="4" t="s">
        <v>529</v>
      </c>
      <c r="D522" s="5">
        <v>58.86</v>
      </c>
      <c r="E522" s="5" t="s">
        <v>8</v>
      </c>
      <c r="F522" s="5">
        <v>58.3</v>
      </c>
      <c r="G522" s="5" t="s">
        <v>8</v>
      </c>
      <c r="H522" s="5">
        <v>58.58</v>
      </c>
    </row>
    <row r="523" customHeight="1" spans="1:8">
      <c r="A523" s="4" t="str">
        <f t="shared" si="9"/>
        <v>2023003</v>
      </c>
      <c r="B523" s="4" t="str">
        <f>"18130113200"</f>
        <v>18130113200</v>
      </c>
      <c r="C523" s="4" t="s">
        <v>530</v>
      </c>
      <c r="D523" s="5">
        <v>50.19</v>
      </c>
      <c r="E523" s="5" t="s">
        <v>8</v>
      </c>
      <c r="F523" s="5">
        <v>66.9</v>
      </c>
      <c r="G523" s="5" t="s">
        <v>8</v>
      </c>
      <c r="H523" s="5">
        <v>58.55</v>
      </c>
    </row>
    <row r="524" customHeight="1" spans="1:8">
      <c r="A524" s="4" t="str">
        <f t="shared" si="9"/>
        <v>2023003</v>
      </c>
      <c r="B524" s="4" t="str">
        <f>"18355419112"</f>
        <v>18355419112</v>
      </c>
      <c r="C524" s="4" t="s">
        <v>531</v>
      </c>
      <c r="D524" s="5">
        <v>60.44</v>
      </c>
      <c r="E524" s="5" t="s">
        <v>8</v>
      </c>
      <c r="F524" s="5">
        <v>56.6</v>
      </c>
      <c r="G524" s="5" t="s">
        <v>8</v>
      </c>
      <c r="H524" s="5">
        <v>58.52</v>
      </c>
    </row>
    <row r="525" customHeight="1" spans="1:8">
      <c r="A525" s="4" t="str">
        <f t="shared" si="9"/>
        <v>2023003</v>
      </c>
      <c r="B525" s="4" t="str">
        <f>"15156642593"</f>
        <v>15156642593</v>
      </c>
      <c r="C525" s="4" t="s">
        <v>532</v>
      </c>
      <c r="D525" s="5">
        <v>56.71</v>
      </c>
      <c r="E525" s="5" t="s">
        <v>8</v>
      </c>
      <c r="F525" s="5">
        <v>60.3</v>
      </c>
      <c r="G525" s="5" t="s">
        <v>8</v>
      </c>
      <c r="H525" s="5">
        <v>58.51</v>
      </c>
    </row>
    <row r="526" customHeight="1" spans="1:8">
      <c r="A526" s="4" t="str">
        <f t="shared" si="9"/>
        <v>2023003</v>
      </c>
      <c r="B526" s="4" t="str">
        <f>"15395472992"</f>
        <v>15395472992</v>
      </c>
      <c r="C526" s="4" t="s">
        <v>533</v>
      </c>
      <c r="D526" s="5">
        <v>56.75</v>
      </c>
      <c r="E526" s="5" t="s">
        <v>8</v>
      </c>
      <c r="F526" s="5">
        <v>60.1</v>
      </c>
      <c r="G526" s="5" t="s">
        <v>8</v>
      </c>
      <c r="H526" s="5">
        <v>58.43</v>
      </c>
    </row>
    <row r="527" customHeight="1" spans="1:8">
      <c r="A527" s="4" t="str">
        <f t="shared" si="9"/>
        <v>2023003</v>
      </c>
      <c r="B527" s="4" t="str">
        <f>"18855456113"</f>
        <v>18855456113</v>
      </c>
      <c r="C527" s="4" t="s">
        <v>534</v>
      </c>
      <c r="D527" s="5">
        <v>55.61</v>
      </c>
      <c r="E527" s="5" t="s">
        <v>8</v>
      </c>
      <c r="F527" s="5">
        <v>61.1</v>
      </c>
      <c r="G527" s="5" t="s">
        <v>8</v>
      </c>
      <c r="H527" s="5">
        <v>58.36</v>
      </c>
    </row>
    <row r="528" customHeight="1" spans="1:8">
      <c r="A528" s="4" t="str">
        <f t="shared" si="9"/>
        <v>2023003</v>
      </c>
      <c r="B528" s="4" t="str">
        <f>"15395547771"</f>
        <v>15395547771</v>
      </c>
      <c r="C528" s="4" t="s">
        <v>535</v>
      </c>
      <c r="D528" s="5">
        <v>58</v>
      </c>
      <c r="E528" s="5" t="s">
        <v>8</v>
      </c>
      <c r="F528" s="5">
        <v>58.7</v>
      </c>
      <c r="G528" s="5" t="s">
        <v>8</v>
      </c>
      <c r="H528" s="5">
        <v>58.35</v>
      </c>
    </row>
    <row r="529" customHeight="1" spans="1:8">
      <c r="A529" s="4" t="str">
        <f t="shared" si="9"/>
        <v>2023003</v>
      </c>
      <c r="B529" s="4" t="str">
        <f>"15309643872"</f>
        <v>15309643872</v>
      </c>
      <c r="C529" s="4" t="s">
        <v>536</v>
      </c>
      <c r="D529" s="5">
        <v>59.16</v>
      </c>
      <c r="E529" s="5" t="s">
        <v>8</v>
      </c>
      <c r="F529" s="5">
        <v>57.5</v>
      </c>
      <c r="G529" s="5" t="s">
        <v>8</v>
      </c>
      <c r="H529" s="5">
        <v>58.33</v>
      </c>
    </row>
    <row r="530" customHeight="1" spans="1:8">
      <c r="A530" s="4" t="str">
        <f t="shared" si="9"/>
        <v>2023003</v>
      </c>
      <c r="B530" s="4" t="str">
        <f>"17307141257"</f>
        <v>17307141257</v>
      </c>
      <c r="C530" s="4" t="s">
        <v>537</v>
      </c>
      <c r="D530" s="5">
        <v>49.38</v>
      </c>
      <c r="E530" s="5" t="s">
        <v>8</v>
      </c>
      <c r="F530" s="5">
        <v>67.1</v>
      </c>
      <c r="G530" s="5" t="s">
        <v>8</v>
      </c>
      <c r="H530" s="5">
        <v>58.24</v>
      </c>
    </row>
    <row r="531" customHeight="1" spans="1:8">
      <c r="A531" s="4" t="str">
        <f t="shared" si="9"/>
        <v>2023003</v>
      </c>
      <c r="B531" s="4" t="str">
        <f>"13956466719"</f>
        <v>13956466719</v>
      </c>
      <c r="C531" s="4" t="s">
        <v>538</v>
      </c>
      <c r="D531" s="5">
        <v>51.51</v>
      </c>
      <c r="E531" s="5" t="s">
        <v>8</v>
      </c>
      <c r="F531" s="5">
        <v>64.9</v>
      </c>
      <c r="G531" s="5" t="s">
        <v>8</v>
      </c>
      <c r="H531" s="5">
        <v>58.21</v>
      </c>
    </row>
    <row r="532" customHeight="1" spans="1:8">
      <c r="A532" s="4" t="str">
        <f t="shared" si="9"/>
        <v>2023003</v>
      </c>
      <c r="B532" s="4" t="str">
        <f>"13515540568"</f>
        <v>13515540568</v>
      </c>
      <c r="C532" s="4" t="s">
        <v>539</v>
      </c>
      <c r="D532" s="5">
        <v>53.09</v>
      </c>
      <c r="E532" s="5" t="s">
        <v>8</v>
      </c>
      <c r="F532" s="5">
        <v>63.1</v>
      </c>
      <c r="G532" s="5" t="s">
        <v>8</v>
      </c>
      <c r="H532" s="5">
        <v>58.1</v>
      </c>
    </row>
    <row r="533" customHeight="1" spans="1:8">
      <c r="A533" s="4" t="str">
        <f t="shared" si="9"/>
        <v>2023003</v>
      </c>
      <c r="B533" s="4" t="str">
        <f>"19556171731"</f>
        <v>19556171731</v>
      </c>
      <c r="C533" s="4" t="s">
        <v>540</v>
      </c>
      <c r="D533" s="5">
        <v>48.75</v>
      </c>
      <c r="E533" s="5" t="s">
        <v>8</v>
      </c>
      <c r="F533" s="5">
        <v>67.4</v>
      </c>
      <c r="G533" s="5" t="s">
        <v>8</v>
      </c>
      <c r="H533" s="5">
        <v>58.08</v>
      </c>
    </row>
    <row r="534" customHeight="1" spans="1:8">
      <c r="A534" s="4" t="str">
        <f t="shared" si="9"/>
        <v>2023003</v>
      </c>
      <c r="B534" s="4" t="str">
        <f>"19955492902"</f>
        <v>19955492902</v>
      </c>
      <c r="C534" s="4" t="s">
        <v>541</v>
      </c>
      <c r="D534" s="5">
        <v>56.81</v>
      </c>
      <c r="E534" s="5" t="s">
        <v>8</v>
      </c>
      <c r="F534" s="5">
        <v>59.3</v>
      </c>
      <c r="G534" s="5" t="s">
        <v>8</v>
      </c>
      <c r="H534" s="5">
        <v>58.06</v>
      </c>
    </row>
    <row r="535" customHeight="1" spans="1:8">
      <c r="A535" s="4" t="str">
        <f t="shared" si="9"/>
        <v>2023003</v>
      </c>
      <c r="B535" s="4" t="str">
        <f>"19909642101"</f>
        <v>19909642101</v>
      </c>
      <c r="C535" s="4" t="s">
        <v>542</v>
      </c>
      <c r="D535" s="5">
        <v>60.65</v>
      </c>
      <c r="E535" s="5" t="s">
        <v>8</v>
      </c>
      <c r="F535" s="5">
        <v>55.3</v>
      </c>
      <c r="G535" s="5" t="s">
        <v>8</v>
      </c>
      <c r="H535" s="5">
        <v>57.98</v>
      </c>
    </row>
    <row r="536" customHeight="1" spans="1:8">
      <c r="A536" s="4" t="str">
        <f t="shared" si="9"/>
        <v>2023003</v>
      </c>
      <c r="B536" s="4" t="str">
        <f>"15056925445"</f>
        <v>15056925445</v>
      </c>
      <c r="C536" s="4" t="s">
        <v>543</v>
      </c>
      <c r="D536" s="5">
        <v>55.82</v>
      </c>
      <c r="E536" s="5" t="s">
        <v>8</v>
      </c>
      <c r="F536" s="5">
        <v>60.1</v>
      </c>
      <c r="G536" s="5" t="s">
        <v>8</v>
      </c>
      <c r="H536" s="5">
        <v>57.96</v>
      </c>
    </row>
    <row r="537" customHeight="1" spans="1:8">
      <c r="A537" s="4" t="str">
        <f t="shared" si="9"/>
        <v>2023003</v>
      </c>
      <c r="B537" s="4" t="str">
        <f>"18655402020"</f>
        <v>18655402020</v>
      </c>
      <c r="C537" s="4" t="s">
        <v>544</v>
      </c>
      <c r="D537" s="5">
        <v>59.1</v>
      </c>
      <c r="E537" s="5" t="s">
        <v>8</v>
      </c>
      <c r="F537" s="5">
        <v>56.1</v>
      </c>
      <c r="G537" s="5" t="s">
        <v>8</v>
      </c>
      <c r="H537" s="5">
        <v>57.6</v>
      </c>
    </row>
    <row r="538" customHeight="1" spans="1:8">
      <c r="A538" s="4" t="str">
        <f t="shared" si="9"/>
        <v>2023003</v>
      </c>
      <c r="B538" s="4" t="str">
        <f>"17755474179"</f>
        <v>17755474179</v>
      </c>
      <c r="C538" s="4" t="s">
        <v>545</v>
      </c>
      <c r="D538" s="5">
        <v>61.88</v>
      </c>
      <c r="E538" s="5" t="s">
        <v>8</v>
      </c>
      <c r="F538" s="5">
        <v>53.2</v>
      </c>
      <c r="G538" s="5" t="s">
        <v>8</v>
      </c>
      <c r="H538" s="5">
        <v>57.54</v>
      </c>
    </row>
    <row r="539" customHeight="1" spans="1:8">
      <c r="A539" s="4" t="str">
        <f t="shared" si="9"/>
        <v>2023003</v>
      </c>
      <c r="B539" s="4" t="str">
        <f>"18255481010"</f>
        <v>18255481010</v>
      </c>
      <c r="C539" s="4" t="s">
        <v>546</v>
      </c>
      <c r="D539" s="5">
        <v>58.92</v>
      </c>
      <c r="E539" s="5" t="s">
        <v>8</v>
      </c>
      <c r="F539" s="5">
        <v>56.1</v>
      </c>
      <c r="G539" s="5" t="s">
        <v>8</v>
      </c>
      <c r="H539" s="5">
        <v>57.51</v>
      </c>
    </row>
    <row r="540" customHeight="1" spans="1:8">
      <c r="A540" s="4" t="str">
        <f t="shared" si="9"/>
        <v>2023003</v>
      </c>
      <c r="B540" s="4" t="str">
        <f>"15956673505"</f>
        <v>15956673505</v>
      </c>
      <c r="C540" s="4" t="s">
        <v>547</v>
      </c>
      <c r="D540" s="5">
        <v>60.33</v>
      </c>
      <c r="E540" s="5" t="s">
        <v>8</v>
      </c>
      <c r="F540" s="5">
        <v>54.6</v>
      </c>
      <c r="G540" s="5" t="s">
        <v>8</v>
      </c>
      <c r="H540" s="5">
        <v>57.47</v>
      </c>
    </row>
    <row r="541" customHeight="1" spans="1:8">
      <c r="A541" s="4" t="str">
        <f t="shared" si="9"/>
        <v>2023003</v>
      </c>
      <c r="B541" s="4" t="str">
        <f>"17754835580"</f>
        <v>17754835580</v>
      </c>
      <c r="C541" s="4" t="s">
        <v>548</v>
      </c>
      <c r="D541" s="5">
        <v>53.17</v>
      </c>
      <c r="E541" s="5" t="s">
        <v>8</v>
      </c>
      <c r="F541" s="5">
        <v>61.7</v>
      </c>
      <c r="G541" s="5" t="s">
        <v>8</v>
      </c>
      <c r="H541" s="5">
        <v>57.44</v>
      </c>
    </row>
    <row r="542" customHeight="1" spans="1:8">
      <c r="A542" s="4" t="str">
        <f t="shared" si="9"/>
        <v>2023003</v>
      </c>
      <c r="B542" s="4" t="str">
        <f>"18130169610"</f>
        <v>18130169610</v>
      </c>
      <c r="C542" s="4" t="s">
        <v>549</v>
      </c>
      <c r="D542" s="5">
        <v>58.29</v>
      </c>
      <c r="E542" s="5" t="s">
        <v>8</v>
      </c>
      <c r="F542" s="5">
        <v>56.4</v>
      </c>
      <c r="G542" s="5" t="s">
        <v>8</v>
      </c>
      <c r="H542" s="5">
        <v>57.35</v>
      </c>
    </row>
    <row r="543" customHeight="1" spans="1:8">
      <c r="A543" s="4" t="str">
        <f t="shared" si="9"/>
        <v>2023003</v>
      </c>
      <c r="B543" s="4" t="str">
        <f>"13083071251"</f>
        <v>13083071251</v>
      </c>
      <c r="C543" s="4" t="s">
        <v>550</v>
      </c>
      <c r="D543" s="5">
        <v>57.47</v>
      </c>
      <c r="E543" s="5" t="s">
        <v>8</v>
      </c>
      <c r="F543" s="5">
        <v>57</v>
      </c>
      <c r="G543" s="5" t="s">
        <v>8</v>
      </c>
      <c r="H543" s="5">
        <v>57.24</v>
      </c>
    </row>
    <row r="544" customHeight="1" spans="1:8">
      <c r="A544" s="4" t="str">
        <f t="shared" si="9"/>
        <v>2023003</v>
      </c>
      <c r="B544" s="4" t="str">
        <f>"18855447221"</f>
        <v>18855447221</v>
      </c>
      <c r="C544" s="4" t="s">
        <v>551</v>
      </c>
      <c r="D544" s="5">
        <v>60.94</v>
      </c>
      <c r="E544" s="5" t="s">
        <v>8</v>
      </c>
      <c r="F544" s="5">
        <v>53.4</v>
      </c>
      <c r="G544" s="5" t="s">
        <v>8</v>
      </c>
      <c r="H544" s="5">
        <v>57.17</v>
      </c>
    </row>
    <row r="545" customHeight="1" spans="1:8">
      <c r="A545" s="4" t="str">
        <f t="shared" si="9"/>
        <v>2023003</v>
      </c>
      <c r="B545" s="4" t="str">
        <f>"15215651918"</f>
        <v>15215651918</v>
      </c>
      <c r="C545" s="4" t="s">
        <v>552</v>
      </c>
      <c r="D545" s="5">
        <v>58.31</v>
      </c>
      <c r="E545" s="5" t="s">
        <v>8</v>
      </c>
      <c r="F545" s="5">
        <v>56</v>
      </c>
      <c r="G545" s="5" t="s">
        <v>8</v>
      </c>
      <c r="H545" s="5">
        <v>57.16</v>
      </c>
    </row>
    <row r="546" customHeight="1" spans="1:8">
      <c r="A546" s="4" t="str">
        <f t="shared" si="9"/>
        <v>2023003</v>
      </c>
      <c r="B546" s="4" t="str">
        <f>"15155435799"</f>
        <v>15155435799</v>
      </c>
      <c r="C546" s="4" t="s">
        <v>553</v>
      </c>
      <c r="D546" s="5">
        <v>57.93</v>
      </c>
      <c r="E546" s="5" t="s">
        <v>8</v>
      </c>
      <c r="F546" s="5">
        <v>56.2</v>
      </c>
      <c r="G546" s="5" t="s">
        <v>8</v>
      </c>
      <c r="H546" s="5">
        <v>57.07</v>
      </c>
    </row>
    <row r="547" customHeight="1" spans="1:8">
      <c r="A547" s="4" t="str">
        <f t="shared" si="9"/>
        <v>2023003</v>
      </c>
      <c r="B547" s="4" t="str">
        <f>"18855472312"</f>
        <v>18855472312</v>
      </c>
      <c r="C547" s="4" t="s">
        <v>554</v>
      </c>
      <c r="D547" s="5">
        <v>55</v>
      </c>
      <c r="E547" s="5" t="s">
        <v>8</v>
      </c>
      <c r="F547" s="5">
        <v>58.8</v>
      </c>
      <c r="G547" s="5" t="s">
        <v>8</v>
      </c>
      <c r="H547" s="5">
        <v>56.9</v>
      </c>
    </row>
    <row r="548" customHeight="1" spans="1:8">
      <c r="A548" s="4" t="str">
        <f t="shared" si="9"/>
        <v>2023003</v>
      </c>
      <c r="B548" s="4" t="str">
        <f>"15955460316"</f>
        <v>15955460316</v>
      </c>
      <c r="C548" s="4" t="s">
        <v>555</v>
      </c>
      <c r="D548" s="5">
        <v>51.75</v>
      </c>
      <c r="E548" s="5" t="s">
        <v>8</v>
      </c>
      <c r="F548" s="5">
        <v>62</v>
      </c>
      <c r="G548" s="5" t="s">
        <v>8</v>
      </c>
      <c r="H548" s="5">
        <v>56.88</v>
      </c>
    </row>
    <row r="549" customHeight="1" spans="1:8">
      <c r="A549" s="4" t="str">
        <f t="shared" si="9"/>
        <v>2023003</v>
      </c>
      <c r="B549" s="4" t="str">
        <f>"18054018780"</f>
        <v>18054018780</v>
      </c>
      <c r="C549" s="4" t="s">
        <v>556</v>
      </c>
      <c r="D549" s="5">
        <v>57.38</v>
      </c>
      <c r="E549" s="5" t="s">
        <v>8</v>
      </c>
      <c r="F549" s="5">
        <v>56.2</v>
      </c>
      <c r="G549" s="5" t="s">
        <v>8</v>
      </c>
      <c r="H549" s="5">
        <v>56.79</v>
      </c>
    </row>
    <row r="550" customHeight="1" spans="1:8">
      <c r="A550" s="4" t="str">
        <f t="shared" si="9"/>
        <v>2023003</v>
      </c>
      <c r="B550" s="4" t="str">
        <f>"17364320625"</f>
        <v>17364320625</v>
      </c>
      <c r="C550" s="4" t="s">
        <v>557</v>
      </c>
      <c r="D550" s="5">
        <v>63.27</v>
      </c>
      <c r="E550" s="5" t="s">
        <v>8</v>
      </c>
      <c r="F550" s="5">
        <v>50.2</v>
      </c>
      <c r="G550" s="5" t="s">
        <v>8</v>
      </c>
      <c r="H550" s="5">
        <v>56.74</v>
      </c>
    </row>
    <row r="551" customHeight="1" spans="1:8">
      <c r="A551" s="4" t="str">
        <f t="shared" si="9"/>
        <v>2023003</v>
      </c>
      <c r="B551" s="4" t="str">
        <f>"18715379002"</f>
        <v>18715379002</v>
      </c>
      <c r="C551" s="4" t="s">
        <v>558</v>
      </c>
      <c r="D551" s="5">
        <v>55.49</v>
      </c>
      <c r="E551" s="5" t="s">
        <v>8</v>
      </c>
      <c r="F551" s="5">
        <v>57.7</v>
      </c>
      <c r="G551" s="5" t="s">
        <v>8</v>
      </c>
      <c r="H551" s="5">
        <v>56.6</v>
      </c>
    </row>
    <row r="552" customHeight="1" spans="1:8">
      <c r="A552" s="4" t="str">
        <f t="shared" si="9"/>
        <v>2023003</v>
      </c>
      <c r="B552" s="4" t="str">
        <f>"13515541031"</f>
        <v>13515541031</v>
      </c>
      <c r="C552" s="4" t="s">
        <v>559</v>
      </c>
      <c r="D552" s="5">
        <v>55.38</v>
      </c>
      <c r="E552" s="5" t="s">
        <v>8</v>
      </c>
      <c r="F552" s="5">
        <v>57.8</v>
      </c>
      <c r="G552" s="5" t="s">
        <v>8</v>
      </c>
      <c r="H552" s="5">
        <v>56.59</v>
      </c>
    </row>
    <row r="553" customHeight="1" spans="1:8">
      <c r="A553" s="4" t="str">
        <f t="shared" si="9"/>
        <v>2023003</v>
      </c>
      <c r="B553" s="4" t="str">
        <f>"18855411700"</f>
        <v>18855411700</v>
      </c>
      <c r="C553" s="4" t="s">
        <v>560</v>
      </c>
      <c r="D553" s="5">
        <v>53.74</v>
      </c>
      <c r="E553" s="5" t="s">
        <v>8</v>
      </c>
      <c r="F553" s="5">
        <v>59.1</v>
      </c>
      <c r="G553" s="5" t="s">
        <v>8</v>
      </c>
      <c r="H553" s="5">
        <v>56.42</v>
      </c>
    </row>
    <row r="554" customHeight="1" spans="1:8">
      <c r="A554" s="4" t="str">
        <f t="shared" si="9"/>
        <v>2023003</v>
      </c>
      <c r="B554" s="4" t="str">
        <f>"15955915564"</f>
        <v>15955915564</v>
      </c>
      <c r="C554" s="4" t="s">
        <v>561</v>
      </c>
      <c r="D554" s="5">
        <v>53.73</v>
      </c>
      <c r="E554" s="5" t="s">
        <v>8</v>
      </c>
      <c r="F554" s="5">
        <v>59</v>
      </c>
      <c r="G554" s="5" t="s">
        <v>8</v>
      </c>
      <c r="H554" s="5">
        <v>56.37</v>
      </c>
    </row>
    <row r="555" customHeight="1" spans="1:8">
      <c r="A555" s="4" t="str">
        <f t="shared" si="9"/>
        <v>2023003</v>
      </c>
      <c r="B555" s="4" t="str">
        <f>"18055425018"</f>
        <v>18055425018</v>
      </c>
      <c r="C555" s="4" t="s">
        <v>562</v>
      </c>
      <c r="D555" s="5">
        <v>53.18</v>
      </c>
      <c r="E555" s="5" t="s">
        <v>8</v>
      </c>
      <c r="F555" s="5">
        <v>59.4</v>
      </c>
      <c r="G555" s="5" t="s">
        <v>8</v>
      </c>
      <c r="H555" s="5">
        <v>56.29</v>
      </c>
    </row>
    <row r="556" customHeight="1" spans="1:8">
      <c r="A556" s="4" t="str">
        <f t="shared" si="9"/>
        <v>2023003</v>
      </c>
      <c r="B556" s="4" t="str">
        <f>"18130181398"</f>
        <v>18130181398</v>
      </c>
      <c r="C556" s="4" t="s">
        <v>563</v>
      </c>
      <c r="D556" s="5">
        <v>54.42</v>
      </c>
      <c r="E556" s="5" t="s">
        <v>8</v>
      </c>
      <c r="F556" s="5">
        <v>58.1</v>
      </c>
      <c r="G556" s="5" t="s">
        <v>8</v>
      </c>
      <c r="H556" s="5">
        <v>56.26</v>
      </c>
    </row>
    <row r="557" customHeight="1" spans="1:8">
      <c r="A557" s="4" t="str">
        <f t="shared" si="9"/>
        <v>2023003</v>
      </c>
      <c r="B557" s="4" t="str">
        <f>"15755487325"</f>
        <v>15755487325</v>
      </c>
      <c r="C557" s="4" t="s">
        <v>564</v>
      </c>
      <c r="D557" s="5">
        <v>50.77</v>
      </c>
      <c r="E557" s="5" t="s">
        <v>8</v>
      </c>
      <c r="F557" s="5">
        <v>61.4</v>
      </c>
      <c r="G557" s="5" t="s">
        <v>8</v>
      </c>
      <c r="H557" s="5">
        <v>56.09</v>
      </c>
    </row>
    <row r="558" customHeight="1" spans="1:8">
      <c r="A558" s="4" t="str">
        <f t="shared" si="9"/>
        <v>2023003</v>
      </c>
      <c r="B558" s="4" t="str">
        <f>"17721701652"</f>
        <v>17721701652</v>
      </c>
      <c r="C558" s="4" t="s">
        <v>565</v>
      </c>
      <c r="D558" s="5">
        <v>57.99</v>
      </c>
      <c r="E558" s="5" t="s">
        <v>8</v>
      </c>
      <c r="F558" s="5">
        <v>53.9</v>
      </c>
      <c r="G558" s="5" t="s">
        <v>8</v>
      </c>
      <c r="H558" s="5">
        <v>55.95</v>
      </c>
    </row>
    <row r="559" customHeight="1" spans="1:8">
      <c r="A559" s="4" t="str">
        <f t="shared" si="9"/>
        <v>2023003</v>
      </c>
      <c r="B559" s="4" t="str">
        <f>"18949687190"</f>
        <v>18949687190</v>
      </c>
      <c r="C559" s="4" t="s">
        <v>566</v>
      </c>
      <c r="D559" s="5">
        <v>54.86</v>
      </c>
      <c r="E559" s="5" t="s">
        <v>8</v>
      </c>
      <c r="F559" s="5">
        <v>56.9</v>
      </c>
      <c r="G559" s="5" t="s">
        <v>8</v>
      </c>
      <c r="H559" s="5">
        <v>55.88</v>
      </c>
    </row>
    <row r="560" customHeight="1" spans="1:8">
      <c r="A560" s="4" t="str">
        <f t="shared" si="9"/>
        <v>2023003</v>
      </c>
      <c r="B560" s="4" t="str">
        <f>"13004002960"</f>
        <v>13004002960</v>
      </c>
      <c r="C560" s="4" t="s">
        <v>567</v>
      </c>
      <c r="D560" s="5">
        <v>59.44</v>
      </c>
      <c r="E560" s="5" t="s">
        <v>8</v>
      </c>
      <c r="F560" s="5">
        <v>52.3</v>
      </c>
      <c r="G560" s="5" t="s">
        <v>8</v>
      </c>
      <c r="H560" s="5">
        <v>55.87</v>
      </c>
    </row>
    <row r="561" customHeight="1" spans="1:8">
      <c r="A561" s="4" t="str">
        <f t="shared" si="9"/>
        <v>2023003</v>
      </c>
      <c r="B561" s="4" t="str">
        <f>"18355454107"</f>
        <v>18355454107</v>
      </c>
      <c r="C561" s="4" t="s">
        <v>568</v>
      </c>
      <c r="D561" s="5">
        <v>57.48</v>
      </c>
      <c r="E561" s="5" t="s">
        <v>8</v>
      </c>
      <c r="F561" s="5">
        <v>53.6</v>
      </c>
      <c r="G561" s="5" t="s">
        <v>8</v>
      </c>
      <c r="H561" s="5">
        <v>55.54</v>
      </c>
    </row>
    <row r="562" customHeight="1" spans="1:8">
      <c r="A562" s="4" t="str">
        <f t="shared" si="9"/>
        <v>2023003</v>
      </c>
      <c r="B562" s="4" t="str">
        <f>"19956066361"</f>
        <v>19956066361</v>
      </c>
      <c r="C562" s="4" t="s">
        <v>569</v>
      </c>
      <c r="D562" s="5">
        <v>55.04</v>
      </c>
      <c r="E562" s="5" t="s">
        <v>8</v>
      </c>
      <c r="F562" s="5">
        <v>55.9</v>
      </c>
      <c r="G562" s="5" t="s">
        <v>8</v>
      </c>
      <c r="H562" s="5">
        <v>55.47</v>
      </c>
    </row>
    <row r="563" customHeight="1" spans="1:8">
      <c r="A563" s="4" t="str">
        <f t="shared" si="9"/>
        <v>2023003</v>
      </c>
      <c r="B563" s="4" t="str">
        <f>"15255422688"</f>
        <v>15255422688</v>
      </c>
      <c r="C563" s="4" t="s">
        <v>570</v>
      </c>
      <c r="D563" s="5">
        <v>52.09</v>
      </c>
      <c r="E563" s="5" t="s">
        <v>8</v>
      </c>
      <c r="F563" s="5">
        <v>58.5</v>
      </c>
      <c r="G563" s="5" t="s">
        <v>8</v>
      </c>
      <c r="H563" s="5">
        <v>55.3</v>
      </c>
    </row>
    <row r="564" customHeight="1" spans="1:8">
      <c r="A564" s="4" t="str">
        <f t="shared" si="9"/>
        <v>2023003</v>
      </c>
      <c r="B564" s="4" t="str">
        <f>"18225540564"</f>
        <v>18225540564</v>
      </c>
      <c r="C564" s="4" t="s">
        <v>571</v>
      </c>
      <c r="D564" s="5">
        <v>57.73</v>
      </c>
      <c r="E564" s="5" t="s">
        <v>8</v>
      </c>
      <c r="F564" s="5">
        <v>52.8</v>
      </c>
      <c r="G564" s="5" t="s">
        <v>8</v>
      </c>
      <c r="H564" s="5">
        <v>55.27</v>
      </c>
    </row>
    <row r="565" customHeight="1" spans="1:8">
      <c r="A565" s="4" t="str">
        <f t="shared" si="9"/>
        <v>2023003</v>
      </c>
      <c r="B565" s="4" t="str">
        <f>"18130112526"</f>
        <v>18130112526</v>
      </c>
      <c r="C565" s="4" t="s">
        <v>572</v>
      </c>
      <c r="D565" s="5">
        <v>57.98</v>
      </c>
      <c r="E565" s="5" t="s">
        <v>8</v>
      </c>
      <c r="F565" s="5">
        <v>52</v>
      </c>
      <c r="G565" s="5" t="s">
        <v>8</v>
      </c>
      <c r="H565" s="5">
        <v>54.99</v>
      </c>
    </row>
    <row r="566" customHeight="1" spans="1:8">
      <c r="A566" s="4" t="str">
        <f t="shared" si="9"/>
        <v>2023003</v>
      </c>
      <c r="B566" s="4" t="str">
        <f>"17355465873"</f>
        <v>17355465873</v>
      </c>
      <c r="C566" s="4" t="s">
        <v>573</v>
      </c>
      <c r="D566" s="5">
        <v>52.84</v>
      </c>
      <c r="E566" s="5" t="s">
        <v>8</v>
      </c>
      <c r="F566" s="5">
        <v>57.1</v>
      </c>
      <c r="G566" s="5" t="s">
        <v>8</v>
      </c>
      <c r="H566" s="5">
        <v>54.97</v>
      </c>
    </row>
    <row r="567" customHeight="1" spans="1:8">
      <c r="A567" s="4" t="str">
        <f t="shared" si="9"/>
        <v>2023003</v>
      </c>
      <c r="B567" s="4" t="str">
        <f>"15855417264"</f>
        <v>15855417264</v>
      </c>
      <c r="C567" s="4" t="s">
        <v>574</v>
      </c>
      <c r="D567" s="5">
        <v>50.49</v>
      </c>
      <c r="E567" s="5" t="s">
        <v>8</v>
      </c>
      <c r="F567" s="5">
        <v>59.2</v>
      </c>
      <c r="G567" s="5" t="s">
        <v>8</v>
      </c>
      <c r="H567" s="5">
        <v>54.85</v>
      </c>
    </row>
    <row r="568" customHeight="1" spans="1:8">
      <c r="A568" s="4" t="str">
        <f t="shared" si="9"/>
        <v>2023003</v>
      </c>
      <c r="B568" s="4" t="str">
        <f>"18255406048"</f>
        <v>18255406048</v>
      </c>
      <c r="C568" s="4" t="s">
        <v>575</v>
      </c>
      <c r="D568" s="5">
        <v>56.42</v>
      </c>
      <c r="E568" s="5" t="s">
        <v>8</v>
      </c>
      <c r="F568" s="5">
        <v>52.5</v>
      </c>
      <c r="G568" s="5" t="s">
        <v>8</v>
      </c>
      <c r="H568" s="5">
        <v>54.46</v>
      </c>
    </row>
    <row r="569" customHeight="1" spans="1:8">
      <c r="A569" s="4" t="str">
        <f t="shared" si="9"/>
        <v>2023003</v>
      </c>
      <c r="B569" s="4" t="str">
        <f>"15255403600"</f>
        <v>15255403600</v>
      </c>
      <c r="C569" s="4" t="s">
        <v>576</v>
      </c>
      <c r="D569" s="5">
        <v>52.29</v>
      </c>
      <c r="E569" s="5" t="s">
        <v>8</v>
      </c>
      <c r="F569" s="5">
        <v>56.6</v>
      </c>
      <c r="G569" s="5" t="s">
        <v>8</v>
      </c>
      <c r="H569" s="5">
        <v>54.45</v>
      </c>
    </row>
    <row r="570" customHeight="1" spans="1:8">
      <c r="A570" s="4" t="str">
        <f t="shared" si="9"/>
        <v>2023003</v>
      </c>
      <c r="B570" s="4" t="str">
        <f>"15662417761"</f>
        <v>15662417761</v>
      </c>
      <c r="C570" s="4" t="s">
        <v>577</v>
      </c>
      <c r="D570" s="5">
        <v>57.79</v>
      </c>
      <c r="E570" s="5" t="s">
        <v>8</v>
      </c>
      <c r="F570" s="5">
        <v>51.1</v>
      </c>
      <c r="G570" s="5" t="s">
        <v>8</v>
      </c>
      <c r="H570" s="5">
        <v>54.45</v>
      </c>
    </row>
    <row r="571" customHeight="1" spans="1:8">
      <c r="A571" s="4" t="str">
        <f t="shared" si="9"/>
        <v>2023003</v>
      </c>
      <c r="B571" s="4" t="str">
        <f>"13345542907"</f>
        <v>13345542907</v>
      </c>
      <c r="C571" s="4" t="s">
        <v>578</v>
      </c>
      <c r="D571" s="5">
        <v>62.08</v>
      </c>
      <c r="E571" s="5" t="s">
        <v>8</v>
      </c>
      <c r="F571" s="5">
        <v>46.7</v>
      </c>
      <c r="G571" s="5" t="s">
        <v>8</v>
      </c>
      <c r="H571" s="5">
        <v>54.39</v>
      </c>
    </row>
    <row r="572" customHeight="1" spans="1:8">
      <c r="A572" s="4" t="str">
        <f t="shared" si="9"/>
        <v>2023003</v>
      </c>
      <c r="B572" s="4" t="str">
        <f>"18155489812"</f>
        <v>18155489812</v>
      </c>
      <c r="C572" s="4" t="s">
        <v>579</v>
      </c>
      <c r="D572" s="5">
        <v>57.13</v>
      </c>
      <c r="E572" s="5" t="s">
        <v>8</v>
      </c>
      <c r="F572" s="5">
        <v>51.5</v>
      </c>
      <c r="G572" s="5" t="s">
        <v>8</v>
      </c>
      <c r="H572" s="5">
        <v>54.32</v>
      </c>
    </row>
    <row r="573" customHeight="1" spans="1:8">
      <c r="A573" s="4" t="str">
        <f t="shared" ref="A573:A636" si="10">"2023003"</f>
        <v>2023003</v>
      </c>
      <c r="B573" s="4" t="str">
        <f>"18119742584"</f>
        <v>18119742584</v>
      </c>
      <c r="C573" s="4" t="s">
        <v>580</v>
      </c>
      <c r="D573" s="5">
        <v>49.63</v>
      </c>
      <c r="E573" s="5" t="s">
        <v>8</v>
      </c>
      <c r="F573" s="5">
        <v>58.4</v>
      </c>
      <c r="G573" s="5" t="s">
        <v>8</v>
      </c>
      <c r="H573" s="5">
        <v>54.02</v>
      </c>
    </row>
    <row r="574" customHeight="1" spans="1:8">
      <c r="A574" s="4" t="str">
        <f t="shared" si="10"/>
        <v>2023003</v>
      </c>
      <c r="B574" s="4" t="str">
        <f>"18355459481"</f>
        <v>18355459481</v>
      </c>
      <c r="C574" s="4" t="s">
        <v>581</v>
      </c>
      <c r="D574" s="5">
        <v>64.28</v>
      </c>
      <c r="E574" s="5" t="s">
        <v>8</v>
      </c>
      <c r="F574" s="5">
        <v>43.7</v>
      </c>
      <c r="G574" s="5" t="s">
        <v>8</v>
      </c>
      <c r="H574" s="5">
        <v>53.99</v>
      </c>
    </row>
    <row r="575" customHeight="1" spans="1:8">
      <c r="A575" s="4" t="str">
        <f t="shared" si="10"/>
        <v>2023003</v>
      </c>
      <c r="B575" s="4" t="str">
        <f>"13855467187"</f>
        <v>13855467187</v>
      </c>
      <c r="C575" s="4" t="s">
        <v>582</v>
      </c>
      <c r="D575" s="5">
        <v>57.89</v>
      </c>
      <c r="E575" s="5" t="s">
        <v>8</v>
      </c>
      <c r="F575" s="5">
        <v>49.9</v>
      </c>
      <c r="G575" s="5" t="s">
        <v>8</v>
      </c>
      <c r="H575" s="5">
        <v>53.9</v>
      </c>
    </row>
    <row r="576" customHeight="1" spans="1:8">
      <c r="A576" s="4" t="str">
        <f t="shared" si="10"/>
        <v>2023003</v>
      </c>
      <c r="B576" s="4" t="str">
        <f>"18355442028"</f>
        <v>18355442028</v>
      </c>
      <c r="C576" s="4" t="s">
        <v>583</v>
      </c>
      <c r="D576" s="5">
        <v>53.93</v>
      </c>
      <c r="E576" s="5" t="s">
        <v>8</v>
      </c>
      <c r="F576" s="5">
        <v>53.8</v>
      </c>
      <c r="G576" s="5" t="s">
        <v>8</v>
      </c>
      <c r="H576" s="5">
        <v>53.87</v>
      </c>
    </row>
    <row r="577" customHeight="1" spans="1:8">
      <c r="A577" s="4" t="str">
        <f t="shared" si="10"/>
        <v>2023003</v>
      </c>
      <c r="B577" s="4" t="str">
        <f>"15324449321"</f>
        <v>15324449321</v>
      </c>
      <c r="C577" s="4" t="s">
        <v>584</v>
      </c>
      <c r="D577" s="5">
        <v>47.07</v>
      </c>
      <c r="E577" s="5" t="s">
        <v>8</v>
      </c>
      <c r="F577" s="5">
        <v>60.6</v>
      </c>
      <c r="G577" s="5" t="s">
        <v>8</v>
      </c>
      <c r="H577" s="5">
        <v>53.84</v>
      </c>
    </row>
    <row r="578" customHeight="1" spans="1:8">
      <c r="A578" s="4" t="str">
        <f t="shared" si="10"/>
        <v>2023003</v>
      </c>
      <c r="B578" s="4" t="str">
        <f>"17398365953"</f>
        <v>17398365953</v>
      </c>
      <c r="C578" s="4" t="s">
        <v>585</v>
      </c>
      <c r="D578" s="5">
        <v>49.83</v>
      </c>
      <c r="E578" s="5" t="s">
        <v>8</v>
      </c>
      <c r="F578" s="5">
        <v>57.8</v>
      </c>
      <c r="G578" s="5" t="s">
        <v>8</v>
      </c>
      <c r="H578" s="5">
        <v>53.82</v>
      </c>
    </row>
    <row r="579" customHeight="1" spans="1:8">
      <c r="A579" s="4" t="str">
        <f t="shared" si="10"/>
        <v>2023003</v>
      </c>
      <c r="B579" s="4" t="str">
        <f>"15855688372"</f>
        <v>15855688372</v>
      </c>
      <c r="C579" s="4" t="s">
        <v>586</v>
      </c>
      <c r="D579" s="5">
        <v>46.08</v>
      </c>
      <c r="E579" s="5" t="s">
        <v>8</v>
      </c>
      <c r="F579" s="5">
        <v>61.4</v>
      </c>
      <c r="G579" s="5" t="s">
        <v>8</v>
      </c>
      <c r="H579" s="5">
        <v>53.74</v>
      </c>
    </row>
    <row r="580" customHeight="1" spans="1:8">
      <c r="A580" s="4" t="str">
        <f t="shared" si="10"/>
        <v>2023003</v>
      </c>
      <c r="B580" s="4" t="str">
        <f>"17855451340"</f>
        <v>17855451340</v>
      </c>
      <c r="C580" s="4" t="s">
        <v>587</v>
      </c>
      <c r="D580" s="5">
        <v>54.81</v>
      </c>
      <c r="E580" s="5" t="s">
        <v>8</v>
      </c>
      <c r="F580" s="5">
        <v>52.5</v>
      </c>
      <c r="G580" s="5" t="s">
        <v>8</v>
      </c>
      <c r="H580" s="5">
        <v>53.66</v>
      </c>
    </row>
    <row r="581" customHeight="1" spans="1:8">
      <c r="A581" s="4" t="str">
        <f t="shared" si="10"/>
        <v>2023003</v>
      </c>
      <c r="B581" s="4" t="str">
        <f>"15395402609"</f>
        <v>15395402609</v>
      </c>
      <c r="C581" s="4" t="s">
        <v>588</v>
      </c>
      <c r="D581" s="5">
        <v>53.31</v>
      </c>
      <c r="E581" s="5" t="s">
        <v>8</v>
      </c>
      <c r="F581" s="5">
        <v>53.4</v>
      </c>
      <c r="G581" s="5" t="s">
        <v>8</v>
      </c>
      <c r="H581" s="5">
        <v>53.36</v>
      </c>
    </row>
    <row r="582" customHeight="1" spans="1:8">
      <c r="A582" s="4" t="str">
        <f t="shared" si="10"/>
        <v>2023003</v>
      </c>
      <c r="B582" s="4" t="str">
        <f>"18055476880"</f>
        <v>18055476880</v>
      </c>
      <c r="C582" s="4" t="s">
        <v>589</v>
      </c>
      <c r="D582" s="5">
        <v>53.36</v>
      </c>
      <c r="E582" s="5" t="s">
        <v>8</v>
      </c>
      <c r="F582" s="5">
        <v>52.9</v>
      </c>
      <c r="G582" s="5" t="s">
        <v>8</v>
      </c>
      <c r="H582" s="5">
        <v>53.13</v>
      </c>
    </row>
    <row r="583" customHeight="1" spans="1:8">
      <c r="A583" s="4" t="str">
        <f t="shared" si="10"/>
        <v>2023003</v>
      </c>
      <c r="B583" s="4" t="str">
        <f>"18595176297"</f>
        <v>18595176297</v>
      </c>
      <c r="C583" s="4" t="s">
        <v>590</v>
      </c>
      <c r="D583" s="5">
        <v>46.53</v>
      </c>
      <c r="E583" s="5" t="s">
        <v>8</v>
      </c>
      <c r="F583" s="5">
        <v>59.4</v>
      </c>
      <c r="G583" s="5" t="s">
        <v>8</v>
      </c>
      <c r="H583" s="5">
        <v>52.97</v>
      </c>
    </row>
    <row r="584" customHeight="1" spans="1:8">
      <c r="A584" s="4" t="str">
        <f t="shared" si="10"/>
        <v>2023003</v>
      </c>
      <c r="B584" s="4" t="str">
        <f>"17364363763"</f>
        <v>17364363763</v>
      </c>
      <c r="C584" s="4" t="s">
        <v>591</v>
      </c>
      <c r="D584" s="5">
        <v>45.35</v>
      </c>
      <c r="E584" s="5" t="s">
        <v>8</v>
      </c>
      <c r="F584" s="5">
        <v>60.3</v>
      </c>
      <c r="G584" s="5" t="s">
        <v>8</v>
      </c>
      <c r="H584" s="5">
        <v>52.83</v>
      </c>
    </row>
    <row r="585" customHeight="1" spans="1:8">
      <c r="A585" s="4" t="str">
        <f t="shared" si="10"/>
        <v>2023003</v>
      </c>
      <c r="B585" s="4" t="str">
        <f>"15755405720"</f>
        <v>15755405720</v>
      </c>
      <c r="C585" s="4" t="s">
        <v>592</v>
      </c>
      <c r="D585" s="5">
        <v>47.67</v>
      </c>
      <c r="E585" s="5" t="s">
        <v>8</v>
      </c>
      <c r="F585" s="5">
        <v>57.7</v>
      </c>
      <c r="G585" s="5" t="s">
        <v>8</v>
      </c>
      <c r="H585" s="5">
        <v>52.69</v>
      </c>
    </row>
    <row r="586" customHeight="1" spans="1:8">
      <c r="A586" s="4" t="str">
        <f t="shared" si="10"/>
        <v>2023003</v>
      </c>
      <c r="B586" s="4" t="str">
        <f>"18255492052"</f>
        <v>18255492052</v>
      </c>
      <c r="C586" s="4" t="s">
        <v>593</v>
      </c>
      <c r="D586" s="5">
        <v>50.59</v>
      </c>
      <c r="E586" s="5" t="s">
        <v>8</v>
      </c>
      <c r="F586" s="5">
        <v>54.4</v>
      </c>
      <c r="G586" s="5" t="s">
        <v>8</v>
      </c>
      <c r="H586" s="5">
        <v>52.5</v>
      </c>
    </row>
    <row r="587" customHeight="1" spans="1:8">
      <c r="A587" s="4" t="str">
        <f t="shared" si="10"/>
        <v>2023003</v>
      </c>
      <c r="B587" s="4" t="str">
        <f>"13155441853"</f>
        <v>13155441853</v>
      </c>
      <c r="C587" s="4" t="s">
        <v>594</v>
      </c>
      <c r="D587" s="5">
        <v>52.97</v>
      </c>
      <c r="E587" s="5" t="s">
        <v>8</v>
      </c>
      <c r="F587" s="5">
        <v>51.6</v>
      </c>
      <c r="G587" s="5" t="s">
        <v>8</v>
      </c>
      <c r="H587" s="5">
        <v>52.29</v>
      </c>
    </row>
    <row r="588" customHeight="1" spans="1:8">
      <c r="A588" s="4" t="str">
        <f t="shared" si="10"/>
        <v>2023003</v>
      </c>
      <c r="B588" s="4" t="str">
        <f>"13866327558"</f>
        <v>13866327558</v>
      </c>
      <c r="C588" s="4" t="s">
        <v>595</v>
      </c>
      <c r="D588" s="5">
        <v>46.92</v>
      </c>
      <c r="E588" s="5" t="s">
        <v>8</v>
      </c>
      <c r="F588" s="5">
        <v>57.5</v>
      </c>
      <c r="G588" s="5" t="s">
        <v>8</v>
      </c>
      <c r="H588" s="5">
        <v>52.21</v>
      </c>
    </row>
    <row r="589" customHeight="1" spans="1:8">
      <c r="A589" s="4" t="str">
        <f t="shared" si="10"/>
        <v>2023003</v>
      </c>
      <c r="B589" s="4" t="str">
        <f>"13155438793"</f>
        <v>13155438793</v>
      </c>
      <c r="C589" s="4" t="s">
        <v>596</v>
      </c>
      <c r="D589" s="5">
        <v>62.16</v>
      </c>
      <c r="E589" s="5" t="s">
        <v>8</v>
      </c>
      <c r="F589" s="5">
        <v>41.8</v>
      </c>
      <c r="G589" s="5" t="s">
        <v>8</v>
      </c>
      <c r="H589" s="5">
        <v>51.98</v>
      </c>
    </row>
    <row r="590" customHeight="1" spans="1:8">
      <c r="A590" s="4" t="str">
        <f t="shared" si="10"/>
        <v>2023003</v>
      </c>
      <c r="B590" s="4" t="str">
        <f>"18715540634"</f>
        <v>18715540634</v>
      </c>
      <c r="C590" s="4" t="s">
        <v>597</v>
      </c>
      <c r="D590" s="5">
        <v>53.53</v>
      </c>
      <c r="E590" s="5" t="s">
        <v>8</v>
      </c>
      <c r="F590" s="5">
        <v>50.4</v>
      </c>
      <c r="G590" s="5" t="s">
        <v>8</v>
      </c>
      <c r="H590" s="5">
        <v>51.97</v>
      </c>
    </row>
    <row r="591" customHeight="1" spans="1:8">
      <c r="A591" s="4" t="str">
        <f t="shared" si="10"/>
        <v>2023003</v>
      </c>
      <c r="B591" s="4" t="str">
        <f>"18098696665"</f>
        <v>18098696665</v>
      </c>
      <c r="C591" s="4" t="s">
        <v>598</v>
      </c>
      <c r="D591" s="5">
        <v>52.16</v>
      </c>
      <c r="E591" s="5" t="s">
        <v>8</v>
      </c>
      <c r="F591" s="5">
        <v>51.2</v>
      </c>
      <c r="G591" s="5" t="s">
        <v>8</v>
      </c>
      <c r="H591" s="5">
        <v>51.68</v>
      </c>
    </row>
    <row r="592" customHeight="1" spans="1:8">
      <c r="A592" s="4" t="str">
        <f t="shared" si="10"/>
        <v>2023003</v>
      </c>
      <c r="B592" s="4" t="str">
        <f>"17855472095"</f>
        <v>17855472095</v>
      </c>
      <c r="C592" s="4" t="s">
        <v>599</v>
      </c>
      <c r="D592" s="5">
        <v>56.97</v>
      </c>
      <c r="E592" s="5" t="s">
        <v>8</v>
      </c>
      <c r="F592" s="5">
        <v>46.2</v>
      </c>
      <c r="G592" s="5" t="s">
        <v>8</v>
      </c>
      <c r="H592" s="5">
        <v>51.59</v>
      </c>
    </row>
    <row r="593" customHeight="1" spans="1:8">
      <c r="A593" s="4" t="str">
        <f t="shared" si="10"/>
        <v>2023003</v>
      </c>
      <c r="B593" s="4" t="str">
        <f>"13365544820"</f>
        <v>13365544820</v>
      </c>
      <c r="C593" s="4" t="s">
        <v>600</v>
      </c>
      <c r="D593" s="5">
        <v>50.74</v>
      </c>
      <c r="E593" s="5" t="s">
        <v>8</v>
      </c>
      <c r="F593" s="5">
        <v>52.2</v>
      </c>
      <c r="G593" s="5" t="s">
        <v>8</v>
      </c>
      <c r="H593" s="5">
        <v>51.47</v>
      </c>
    </row>
    <row r="594" customHeight="1" spans="1:8">
      <c r="A594" s="4" t="str">
        <f t="shared" si="10"/>
        <v>2023003</v>
      </c>
      <c r="B594" s="4" t="str">
        <f>"18355407315"</f>
        <v>18355407315</v>
      </c>
      <c r="C594" s="4" t="s">
        <v>601</v>
      </c>
      <c r="D594" s="5">
        <v>45.98</v>
      </c>
      <c r="E594" s="5" t="s">
        <v>8</v>
      </c>
      <c r="F594" s="5">
        <v>56.3</v>
      </c>
      <c r="G594" s="5" t="s">
        <v>8</v>
      </c>
      <c r="H594" s="5">
        <v>51.14</v>
      </c>
    </row>
    <row r="595" customHeight="1" spans="1:8">
      <c r="A595" s="4" t="str">
        <f t="shared" si="10"/>
        <v>2023003</v>
      </c>
      <c r="B595" s="4" t="str">
        <f>"18856066867"</f>
        <v>18856066867</v>
      </c>
      <c r="C595" s="4" t="s">
        <v>602</v>
      </c>
      <c r="D595" s="5">
        <v>48.16</v>
      </c>
      <c r="E595" s="5" t="s">
        <v>8</v>
      </c>
      <c r="F595" s="5">
        <v>54.1</v>
      </c>
      <c r="G595" s="5" t="s">
        <v>8</v>
      </c>
      <c r="H595" s="5">
        <v>51.13</v>
      </c>
    </row>
    <row r="596" customHeight="1" spans="1:8">
      <c r="A596" s="4" t="str">
        <f t="shared" si="10"/>
        <v>2023003</v>
      </c>
      <c r="B596" s="4" t="str">
        <f>"18255415763"</f>
        <v>18255415763</v>
      </c>
      <c r="C596" s="4" t="s">
        <v>603</v>
      </c>
      <c r="D596" s="5">
        <v>50.77</v>
      </c>
      <c r="E596" s="5" t="s">
        <v>8</v>
      </c>
      <c r="F596" s="5">
        <v>51.2</v>
      </c>
      <c r="G596" s="5" t="s">
        <v>8</v>
      </c>
      <c r="H596" s="5">
        <v>50.99</v>
      </c>
    </row>
    <row r="597" customHeight="1" spans="1:8">
      <c r="A597" s="4" t="str">
        <f t="shared" si="10"/>
        <v>2023003</v>
      </c>
      <c r="B597" s="4" t="str">
        <f>"19155472650"</f>
        <v>19155472650</v>
      </c>
      <c r="C597" s="4" t="s">
        <v>604</v>
      </c>
      <c r="D597" s="5">
        <v>42.54</v>
      </c>
      <c r="E597" s="5" t="s">
        <v>8</v>
      </c>
      <c r="F597" s="5">
        <v>59.4</v>
      </c>
      <c r="G597" s="5" t="s">
        <v>8</v>
      </c>
      <c r="H597" s="5">
        <v>50.97</v>
      </c>
    </row>
    <row r="598" customHeight="1" spans="1:8">
      <c r="A598" s="4" t="str">
        <f t="shared" si="10"/>
        <v>2023003</v>
      </c>
      <c r="B598" s="4" t="str">
        <f>"13956451961"</f>
        <v>13956451961</v>
      </c>
      <c r="C598" s="4" t="s">
        <v>605</v>
      </c>
      <c r="D598" s="5">
        <v>60.13</v>
      </c>
      <c r="E598" s="5" t="s">
        <v>8</v>
      </c>
      <c r="F598" s="5">
        <v>41.6</v>
      </c>
      <c r="G598" s="5" t="s">
        <v>8</v>
      </c>
      <c r="H598" s="5">
        <v>50.87</v>
      </c>
    </row>
    <row r="599" customHeight="1" spans="1:8">
      <c r="A599" s="4" t="str">
        <f t="shared" si="10"/>
        <v>2023003</v>
      </c>
      <c r="B599" s="4" t="str">
        <f>"18788874668"</f>
        <v>18788874668</v>
      </c>
      <c r="C599" s="4" t="s">
        <v>606</v>
      </c>
      <c r="D599" s="5">
        <v>52.59</v>
      </c>
      <c r="E599" s="5" t="s">
        <v>8</v>
      </c>
      <c r="F599" s="5">
        <v>48.5</v>
      </c>
      <c r="G599" s="5" t="s">
        <v>8</v>
      </c>
      <c r="H599" s="5">
        <v>50.55</v>
      </c>
    </row>
    <row r="600" customHeight="1" spans="1:8">
      <c r="A600" s="4" t="str">
        <f t="shared" si="10"/>
        <v>2023003</v>
      </c>
      <c r="B600" s="4" t="str">
        <f>"18154161244"</f>
        <v>18154161244</v>
      </c>
      <c r="C600" s="4" t="s">
        <v>607</v>
      </c>
      <c r="D600" s="5">
        <v>52.53</v>
      </c>
      <c r="E600" s="5" t="s">
        <v>8</v>
      </c>
      <c r="F600" s="5">
        <v>48.5</v>
      </c>
      <c r="G600" s="5" t="s">
        <v>8</v>
      </c>
      <c r="H600" s="5">
        <v>50.52</v>
      </c>
    </row>
    <row r="601" customHeight="1" spans="1:8">
      <c r="A601" s="4" t="str">
        <f t="shared" si="10"/>
        <v>2023003</v>
      </c>
      <c r="B601" s="4" t="str">
        <f>"15256517119"</f>
        <v>15256517119</v>
      </c>
      <c r="C601" s="4" t="s">
        <v>608</v>
      </c>
      <c r="D601" s="5">
        <v>45.54</v>
      </c>
      <c r="E601" s="5" t="s">
        <v>8</v>
      </c>
      <c r="F601" s="5">
        <v>54.4</v>
      </c>
      <c r="G601" s="5" t="s">
        <v>8</v>
      </c>
      <c r="H601" s="5">
        <v>49.97</v>
      </c>
    </row>
    <row r="602" customHeight="1" spans="1:8">
      <c r="A602" s="4" t="str">
        <f t="shared" si="10"/>
        <v>2023003</v>
      </c>
      <c r="B602" s="4" t="str">
        <f>"18855423130"</f>
        <v>18855423130</v>
      </c>
      <c r="C602" s="4" t="s">
        <v>609</v>
      </c>
      <c r="D602" s="5">
        <v>46.9</v>
      </c>
      <c r="E602" s="5" t="s">
        <v>8</v>
      </c>
      <c r="F602" s="5">
        <v>52.3</v>
      </c>
      <c r="G602" s="5" t="s">
        <v>8</v>
      </c>
      <c r="H602" s="5">
        <v>49.6</v>
      </c>
    </row>
    <row r="603" customHeight="1" spans="1:8">
      <c r="A603" s="4" t="str">
        <f t="shared" si="10"/>
        <v>2023003</v>
      </c>
      <c r="B603" s="4" t="str">
        <f>"18895374166"</f>
        <v>18895374166</v>
      </c>
      <c r="C603" s="4" t="s">
        <v>610</v>
      </c>
      <c r="D603" s="5">
        <v>47.01</v>
      </c>
      <c r="E603" s="5" t="s">
        <v>8</v>
      </c>
      <c r="F603" s="5">
        <v>51.5</v>
      </c>
      <c r="G603" s="5" t="s">
        <v>8</v>
      </c>
      <c r="H603" s="5">
        <v>49.26</v>
      </c>
    </row>
    <row r="604" customHeight="1" spans="1:8">
      <c r="A604" s="4" t="str">
        <f t="shared" si="10"/>
        <v>2023003</v>
      </c>
      <c r="B604" s="4" t="str">
        <f>"19855412573"</f>
        <v>19855412573</v>
      </c>
      <c r="C604" s="4" t="s">
        <v>611</v>
      </c>
      <c r="D604" s="5">
        <v>49.21</v>
      </c>
      <c r="E604" s="5" t="s">
        <v>8</v>
      </c>
      <c r="F604" s="5">
        <v>48.3</v>
      </c>
      <c r="G604" s="5" t="s">
        <v>8</v>
      </c>
      <c r="H604" s="5">
        <v>48.76</v>
      </c>
    </row>
    <row r="605" customHeight="1" spans="1:8">
      <c r="A605" s="4" t="str">
        <f t="shared" si="10"/>
        <v>2023003</v>
      </c>
      <c r="B605" s="4" t="str">
        <f>"17756993612"</f>
        <v>17756993612</v>
      </c>
      <c r="C605" s="4" t="s">
        <v>612</v>
      </c>
      <c r="D605" s="5">
        <v>47.56</v>
      </c>
      <c r="E605" s="5" t="s">
        <v>8</v>
      </c>
      <c r="F605" s="5">
        <v>49.5</v>
      </c>
      <c r="G605" s="5" t="s">
        <v>8</v>
      </c>
      <c r="H605" s="5">
        <v>48.53</v>
      </c>
    </row>
    <row r="606" customHeight="1" spans="1:8">
      <c r="A606" s="4" t="str">
        <f t="shared" si="10"/>
        <v>2023003</v>
      </c>
      <c r="B606" s="4" t="str">
        <f>"15855402015"</f>
        <v>15855402015</v>
      </c>
      <c r="C606" s="4" t="s">
        <v>613</v>
      </c>
      <c r="D606" s="5">
        <v>52.91</v>
      </c>
      <c r="E606" s="5" t="s">
        <v>8</v>
      </c>
      <c r="F606" s="5">
        <v>43.8</v>
      </c>
      <c r="G606" s="5" t="s">
        <v>8</v>
      </c>
      <c r="H606" s="5">
        <v>48.36</v>
      </c>
    </row>
    <row r="607" customHeight="1" spans="1:8">
      <c r="A607" s="4" t="str">
        <f t="shared" si="10"/>
        <v>2023003</v>
      </c>
      <c r="B607" s="4" t="str">
        <f>"18055451219"</f>
        <v>18055451219</v>
      </c>
      <c r="C607" s="4" t="s">
        <v>614</v>
      </c>
      <c r="D607" s="5">
        <v>48.47</v>
      </c>
      <c r="E607" s="5" t="s">
        <v>8</v>
      </c>
      <c r="F607" s="5">
        <v>47.6</v>
      </c>
      <c r="G607" s="5" t="s">
        <v>8</v>
      </c>
      <c r="H607" s="5">
        <v>48.04</v>
      </c>
    </row>
    <row r="608" customHeight="1" spans="1:8">
      <c r="A608" s="4" t="str">
        <f t="shared" si="10"/>
        <v>2023003</v>
      </c>
      <c r="B608" s="4" t="str">
        <f>"13155439377"</f>
        <v>13155439377</v>
      </c>
      <c r="C608" s="4" t="s">
        <v>615</v>
      </c>
      <c r="D608" s="5">
        <v>55.79</v>
      </c>
      <c r="E608" s="5" t="s">
        <v>8</v>
      </c>
      <c r="F608" s="5">
        <v>39.8</v>
      </c>
      <c r="G608" s="5" t="s">
        <v>8</v>
      </c>
      <c r="H608" s="5">
        <v>47.8</v>
      </c>
    </row>
    <row r="609" customHeight="1" spans="1:8">
      <c r="A609" s="4" t="str">
        <f t="shared" si="10"/>
        <v>2023003</v>
      </c>
      <c r="B609" s="4" t="str">
        <f>"15395444920"</f>
        <v>15395444920</v>
      </c>
      <c r="C609" s="4" t="s">
        <v>616</v>
      </c>
      <c r="D609" s="5">
        <v>45.28</v>
      </c>
      <c r="E609" s="5" t="s">
        <v>8</v>
      </c>
      <c r="F609" s="5">
        <v>50.3</v>
      </c>
      <c r="G609" s="5" t="s">
        <v>8</v>
      </c>
      <c r="H609" s="5">
        <v>47.79</v>
      </c>
    </row>
    <row r="610" customHeight="1" spans="1:8">
      <c r="A610" s="4" t="str">
        <f t="shared" si="10"/>
        <v>2023003</v>
      </c>
      <c r="B610" s="4" t="str">
        <f>"18355457713"</f>
        <v>18355457713</v>
      </c>
      <c r="C610" s="4" t="s">
        <v>617</v>
      </c>
      <c r="D610" s="5">
        <v>46.24</v>
      </c>
      <c r="E610" s="5" t="s">
        <v>8</v>
      </c>
      <c r="F610" s="5">
        <v>49</v>
      </c>
      <c r="G610" s="5" t="s">
        <v>8</v>
      </c>
      <c r="H610" s="5">
        <v>47.62</v>
      </c>
    </row>
    <row r="611" customHeight="1" spans="1:8">
      <c r="A611" s="4" t="str">
        <f t="shared" si="10"/>
        <v>2023003</v>
      </c>
      <c r="B611" s="4" t="str">
        <f>"13013039006"</f>
        <v>13013039006</v>
      </c>
      <c r="C611" s="4" t="s">
        <v>618</v>
      </c>
      <c r="D611" s="5">
        <v>46.73</v>
      </c>
      <c r="E611" s="5" t="s">
        <v>8</v>
      </c>
      <c r="F611" s="5">
        <v>48.3</v>
      </c>
      <c r="G611" s="5" t="s">
        <v>8</v>
      </c>
      <c r="H611" s="5">
        <v>47.52</v>
      </c>
    </row>
    <row r="612" customHeight="1" spans="1:8">
      <c r="A612" s="4" t="str">
        <f t="shared" si="10"/>
        <v>2023003</v>
      </c>
      <c r="B612" s="4" t="str">
        <f>"17355491203"</f>
        <v>17355491203</v>
      </c>
      <c r="C612" s="4" t="s">
        <v>619</v>
      </c>
      <c r="D612" s="5">
        <v>47.42</v>
      </c>
      <c r="E612" s="5" t="s">
        <v>8</v>
      </c>
      <c r="F612" s="5">
        <v>47.6</v>
      </c>
      <c r="G612" s="5" t="s">
        <v>8</v>
      </c>
      <c r="H612" s="5">
        <v>47.51</v>
      </c>
    </row>
    <row r="613" customHeight="1" spans="1:8">
      <c r="A613" s="4" t="str">
        <f t="shared" si="10"/>
        <v>2023003</v>
      </c>
      <c r="B613" s="4" t="str">
        <f>"15755470786"</f>
        <v>15755470786</v>
      </c>
      <c r="C613" s="4" t="s">
        <v>620</v>
      </c>
      <c r="D613" s="5">
        <v>48.5</v>
      </c>
      <c r="E613" s="5" t="s">
        <v>8</v>
      </c>
      <c r="F613" s="5">
        <v>45.5</v>
      </c>
      <c r="G613" s="5" t="s">
        <v>8</v>
      </c>
      <c r="H613" s="5">
        <v>47</v>
      </c>
    </row>
    <row r="614" customHeight="1" spans="1:8">
      <c r="A614" s="4" t="str">
        <f t="shared" si="10"/>
        <v>2023003</v>
      </c>
      <c r="B614" s="4" t="str">
        <f>"15077958925"</f>
        <v>15077958925</v>
      </c>
      <c r="C614" s="4" t="s">
        <v>621</v>
      </c>
      <c r="D614" s="5">
        <v>48.56</v>
      </c>
      <c r="E614" s="5" t="s">
        <v>8</v>
      </c>
      <c r="F614" s="5">
        <v>45.4</v>
      </c>
      <c r="G614" s="5" t="s">
        <v>8</v>
      </c>
      <c r="H614" s="5">
        <v>46.98</v>
      </c>
    </row>
    <row r="615" customHeight="1" spans="1:8">
      <c r="A615" s="4" t="str">
        <f t="shared" si="10"/>
        <v>2023003</v>
      </c>
      <c r="B615" s="4" t="str">
        <f>"18725542207"</f>
        <v>18725542207</v>
      </c>
      <c r="C615" s="4" t="s">
        <v>622</v>
      </c>
      <c r="D615" s="5">
        <v>54.15</v>
      </c>
      <c r="E615" s="5" t="s">
        <v>8</v>
      </c>
      <c r="F615" s="5">
        <v>38.7</v>
      </c>
      <c r="G615" s="5" t="s">
        <v>8</v>
      </c>
      <c r="H615" s="5">
        <v>46.43</v>
      </c>
    </row>
    <row r="616" customHeight="1" spans="1:8">
      <c r="A616" s="4" t="str">
        <f t="shared" si="10"/>
        <v>2023003</v>
      </c>
      <c r="B616" s="4" t="str">
        <f>"18130134917"</f>
        <v>18130134917</v>
      </c>
      <c r="C616" s="4" t="s">
        <v>623</v>
      </c>
      <c r="D616" s="5">
        <v>44.97</v>
      </c>
      <c r="E616" s="5" t="s">
        <v>8</v>
      </c>
      <c r="F616" s="5">
        <v>47.8</v>
      </c>
      <c r="G616" s="5" t="s">
        <v>8</v>
      </c>
      <c r="H616" s="5">
        <v>46.39</v>
      </c>
    </row>
    <row r="617" customHeight="1" spans="1:8">
      <c r="A617" s="4" t="str">
        <f t="shared" si="10"/>
        <v>2023003</v>
      </c>
      <c r="B617" s="4" t="str">
        <f>"19556173348"</f>
        <v>19556173348</v>
      </c>
      <c r="C617" s="4" t="s">
        <v>624</v>
      </c>
      <c r="D617" s="5">
        <v>42.41</v>
      </c>
      <c r="E617" s="5" t="s">
        <v>8</v>
      </c>
      <c r="F617" s="5">
        <v>50.3</v>
      </c>
      <c r="G617" s="5" t="s">
        <v>8</v>
      </c>
      <c r="H617" s="5">
        <v>46.36</v>
      </c>
    </row>
    <row r="618" customHeight="1" spans="1:8">
      <c r="A618" s="4" t="str">
        <f t="shared" si="10"/>
        <v>2023003</v>
      </c>
      <c r="B618" s="4" t="str">
        <f>"18130198132"</f>
        <v>18130198132</v>
      </c>
      <c r="C618" s="4" t="s">
        <v>625</v>
      </c>
      <c r="D618" s="5">
        <v>47.68</v>
      </c>
      <c r="E618" s="5" t="s">
        <v>8</v>
      </c>
      <c r="F618" s="5">
        <v>44</v>
      </c>
      <c r="G618" s="5" t="s">
        <v>8</v>
      </c>
      <c r="H618" s="5">
        <v>45.84</v>
      </c>
    </row>
    <row r="619" customHeight="1" spans="1:8">
      <c r="A619" s="4" t="str">
        <f t="shared" si="10"/>
        <v>2023003</v>
      </c>
      <c r="B619" s="4" t="str">
        <f>"15755440913"</f>
        <v>15755440913</v>
      </c>
      <c r="C619" s="4" t="s">
        <v>626</v>
      </c>
      <c r="D619" s="5">
        <v>39.2</v>
      </c>
      <c r="E619" s="5" t="s">
        <v>8</v>
      </c>
      <c r="F619" s="5">
        <v>51.6</v>
      </c>
      <c r="G619" s="5" t="s">
        <v>8</v>
      </c>
      <c r="H619" s="5">
        <v>45.4</v>
      </c>
    </row>
    <row r="620" customHeight="1" spans="1:8">
      <c r="A620" s="4" t="str">
        <f t="shared" si="10"/>
        <v>2023003</v>
      </c>
      <c r="B620" s="4" t="str">
        <f>"18155409087"</f>
        <v>18155409087</v>
      </c>
      <c r="C620" s="4" t="s">
        <v>627</v>
      </c>
      <c r="D620" s="5">
        <v>44.07</v>
      </c>
      <c r="E620" s="5" t="s">
        <v>8</v>
      </c>
      <c r="F620" s="5">
        <v>46.1</v>
      </c>
      <c r="G620" s="5" t="s">
        <v>8</v>
      </c>
      <c r="H620" s="5">
        <v>45.09</v>
      </c>
    </row>
    <row r="621" customHeight="1" spans="1:8">
      <c r="A621" s="4" t="str">
        <f t="shared" si="10"/>
        <v>2023003</v>
      </c>
      <c r="B621" s="4" t="str">
        <f>"15955442790"</f>
        <v>15955442790</v>
      </c>
      <c r="C621" s="4" t="s">
        <v>628</v>
      </c>
      <c r="D621" s="5">
        <v>45.33</v>
      </c>
      <c r="E621" s="5" t="s">
        <v>8</v>
      </c>
      <c r="F621" s="5">
        <v>42.1</v>
      </c>
      <c r="G621" s="5" t="s">
        <v>8</v>
      </c>
      <c r="H621" s="5">
        <v>43.72</v>
      </c>
    </row>
    <row r="622" customHeight="1" spans="1:8">
      <c r="A622" s="4" t="str">
        <f t="shared" si="10"/>
        <v>2023003</v>
      </c>
      <c r="B622" s="4" t="str">
        <f>"15205541877"</f>
        <v>15205541877</v>
      </c>
      <c r="C622" s="4" t="s">
        <v>629</v>
      </c>
      <c r="D622" s="5">
        <v>36.48</v>
      </c>
      <c r="E622" s="5" t="s">
        <v>8</v>
      </c>
      <c r="F622" s="5">
        <v>47.7</v>
      </c>
      <c r="G622" s="5" t="s">
        <v>8</v>
      </c>
      <c r="H622" s="5">
        <v>42.09</v>
      </c>
    </row>
    <row r="623" customHeight="1" spans="1:8">
      <c r="A623" s="4" t="str">
        <f t="shared" si="10"/>
        <v>2023003</v>
      </c>
      <c r="B623" s="4" t="str">
        <f>"18355561315"</f>
        <v>18355561315</v>
      </c>
      <c r="C623" s="4" t="s">
        <v>630</v>
      </c>
      <c r="D623" s="5">
        <v>43.52</v>
      </c>
      <c r="E623" s="5" t="s">
        <v>8</v>
      </c>
      <c r="F623" s="5">
        <v>40.3</v>
      </c>
      <c r="G623" s="5" t="s">
        <v>8</v>
      </c>
      <c r="H623" s="5">
        <v>41.91</v>
      </c>
    </row>
    <row r="624" customHeight="1" spans="1:8">
      <c r="A624" s="4" t="str">
        <f t="shared" si="10"/>
        <v>2023003</v>
      </c>
      <c r="B624" s="4" t="str">
        <f>"13955400612"</f>
        <v>13955400612</v>
      </c>
      <c r="C624" s="4" t="s">
        <v>631</v>
      </c>
      <c r="D624" s="5">
        <v>58.11</v>
      </c>
      <c r="E624" s="5" t="s">
        <v>8</v>
      </c>
      <c r="F624" s="5">
        <v>0</v>
      </c>
      <c r="G624" s="5" t="s">
        <v>102</v>
      </c>
      <c r="H624" s="5">
        <v>29.06</v>
      </c>
    </row>
    <row r="625" customHeight="1" spans="1:8">
      <c r="A625" s="4" t="str">
        <f t="shared" si="10"/>
        <v>2023003</v>
      </c>
      <c r="B625" s="4" t="str">
        <f>"15855466921"</f>
        <v>15855466921</v>
      </c>
      <c r="C625" s="4" t="s">
        <v>632</v>
      </c>
      <c r="D625" s="5">
        <v>43.39</v>
      </c>
      <c r="E625" s="5" t="s">
        <v>8</v>
      </c>
      <c r="F625" s="5">
        <v>0</v>
      </c>
      <c r="G625" s="5" t="s">
        <v>102</v>
      </c>
      <c r="H625" s="5">
        <v>21.7</v>
      </c>
    </row>
    <row r="626" customHeight="1" spans="1:8">
      <c r="A626" s="4" t="str">
        <f t="shared" si="10"/>
        <v>2023003</v>
      </c>
      <c r="B626" s="4" t="str">
        <f>"13696720891"</f>
        <v>13696720891</v>
      </c>
      <c r="C626" s="4" t="s">
        <v>633</v>
      </c>
      <c r="D626" s="5">
        <v>0</v>
      </c>
      <c r="E626" s="5" t="s">
        <v>102</v>
      </c>
      <c r="F626" s="5">
        <v>0</v>
      </c>
      <c r="G626" s="5" t="s">
        <v>102</v>
      </c>
      <c r="H626" s="5">
        <v>0</v>
      </c>
    </row>
    <row r="627" customHeight="1" spans="1:8">
      <c r="A627" s="4" t="str">
        <f t="shared" si="10"/>
        <v>2023003</v>
      </c>
      <c r="B627" s="4" t="str">
        <f>"18355416770"</f>
        <v>18355416770</v>
      </c>
      <c r="C627" s="4" t="s">
        <v>634</v>
      </c>
      <c r="D627" s="5">
        <v>0</v>
      </c>
      <c r="E627" s="5" t="s">
        <v>102</v>
      </c>
      <c r="F627" s="5">
        <v>0</v>
      </c>
      <c r="G627" s="5" t="s">
        <v>102</v>
      </c>
      <c r="H627" s="5">
        <v>0</v>
      </c>
    </row>
    <row r="628" customHeight="1" spans="1:8">
      <c r="A628" s="4" t="str">
        <f t="shared" si="10"/>
        <v>2023003</v>
      </c>
      <c r="B628" s="4" t="str">
        <f>"17755437702"</f>
        <v>17755437702</v>
      </c>
      <c r="C628" s="4" t="s">
        <v>635</v>
      </c>
      <c r="D628" s="5">
        <v>0</v>
      </c>
      <c r="E628" s="5" t="s">
        <v>102</v>
      </c>
      <c r="F628" s="5">
        <v>0</v>
      </c>
      <c r="G628" s="5" t="s">
        <v>102</v>
      </c>
      <c r="H628" s="5">
        <v>0</v>
      </c>
    </row>
    <row r="629" customHeight="1" spans="1:8">
      <c r="A629" s="4" t="str">
        <f t="shared" si="10"/>
        <v>2023003</v>
      </c>
      <c r="B629" s="4" t="str">
        <f>"15755488166"</f>
        <v>15755488166</v>
      </c>
      <c r="C629" s="4" t="s">
        <v>636</v>
      </c>
      <c r="D629" s="5">
        <v>0</v>
      </c>
      <c r="E629" s="5" t="s">
        <v>102</v>
      </c>
      <c r="F629" s="5">
        <v>0</v>
      </c>
      <c r="G629" s="5" t="s">
        <v>102</v>
      </c>
      <c r="H629" s="5">
        <v>0</v>
      </c>
    </row>
    <row r="630" customHeight="1" spans="1:8">
      <c r="A630" s="4" t="str">
        <f t="shared" si="10"/>
        <v>2023003</v>
      </c>
      <c r="B630" s="4" t="str">
        <f>"18755143327"</f>
        <v>18755143327</v>
      </c>
      <c r="C630" s="4" t="s">
        <v>637</v>
      </c>
      <c r="D630" s="5">
        <v>0</v>
      </c>
      <c r="E630" s="5" t="s">
        <v>102</v>
      </c>
      <c r="F630" s="5">
        <v>0</v>
      </c>
      <c r="G630" s="5" t="s">
        <v>102</v>
      </c>
      <c r="H630" s="5">
        <v>0</v>
      </c>
    </row>
    <row r="631" customHeight="1" spans="1:8">
      <c r="A631" s="4" t="str">
        <f t="shared" si="10"/>
        <v>2023003</v>
      </c>
      <c r="B631" s="4" t="str">
        <f>"17352969418"</f>
        <v>17352969418</v>
      </c>
      <c r="C631" s="4" t="s">
        <v>638</v>
      </c>
      <c r="D631" s="5">
        <v>0</v>
      </c>
      <c r="E631" s="5" t="s">
        <v>102</v>
      </c>
      <c r="F631" s="5">
        <v>0</v>
      </c>
      <c r="G631" s="5" t="s">
        <v>102</v>
      </c>
      <c r="H631" s="5">
        <v>0</v>
      </c>
    </row>
    <row r="632" customHeight="1" spans="1:8">
      <c r="A632" s="4" t="str">
        <f t="shared" si="10"/>
        <v>2023003</v>
      </c>
      <c r="B632" s="4" t="str">
        <f>"18715689261"</f>
        <v>18715689261</v>
      </c>
      <c r="C632" s="4" t="s">
        <v>639</v>
      </c>
      <c r="D632" s="5">
        <v>0</v>
      </c>
      <c r="E632" s="5" t="s">
        <v>102</v>
      </c>
      <c r="F632" s="5">
        <v>0</v>
      </c>
      <c r="G632" s="5" t="s">
        <v>102</v>
      </c>
      <c r="H632" s="5">
        <v>0</v>
      </c>
    </row>
    <row r="633" customHeight="1" spans="1:8">
      <c r="A633" s="4" t="str">
        <f t="shared" si="10"/>
        <v>2023003</v>
      </c>
      <c r="B633" s="4" t="str">
        <f>"19813510343"</f>
        <v>19813510343</v>
      </c>
      <c r="C633" s="4" t="s">
        <v>640</v>
      </c>
      <c r="D633" s="5">
        <v>0</v>
      </c>
      <c r="E633" s="5" t="s">
        <v>102</v>
      </c>
      <c r="F633" s="5">
        <v>0</v>
      </c>
      <c r="G633" s="5" t="s">
        <v>102</v>
      </c>
      <c r="H633" s="5">
        <v>0</v>
      </c>
    </row>
    <row r="634" customHeight="1" spans="1:8">
      <c r="A634" s="4" t="str">
        <f t="shared" si="10"/>
        <v>2023003</v>
      </c>
      <c r="B634" s="4" t="str">
        <f>"18756075781"</f>
        <v>18756075781</v>
      </c>
      <c r="C634" s="4" t="s">
        <v>641</v>
      </c>
      <c r="D634" s="5">
        <v>0</v>
      </c>
      <c r="E634" s="5" t="s">
        <v>102</v>
      </c>
      <c r="F634" s="5">
        <v>0</v>
      </c>
      <c r="G634" s="5" t="s">
        <v>102</v>
      </c>
      <c r="H634" s="5">
        <v>0</v>
      </c>
    </row>
    <row r="635" customHeight="1" spans="1:8">
      <c r="A635" s="4" t="str">
        <f t="shared" si="10"/>
        <v>2023003</v>
      </c>
      <c r="B635" s="4" t="str">
        <f>"17754846435"</f>
        <v>17754846435</v>
      </c>
      <c r="C635" s="4" t="s">
        <v>642</v>
      </c>
      <c r="D635" s="5">
        <v>0</v>
      </c>
      <c r="E635" s="5" t="s">
        <v>102</v>
      </c>
      <c r="F635" s="5">
        <v>0</v>
      </c>
      <c r="G635" s="5" t="s">
        <v>102</v>
      </c>
      <c r="H635" s="5">
        <v>0</v>
      </c>
    </row>
    <row r="636" customHeight="1" spans="1:8">
      <c r="A636" s="4" t="str">
        <f t="shared" si="10"/>
        <v>2023003</v>
      </c>
      <c r="B636" s="4" t="str">
        <f>"13695614198"</f>
        <v>13695614198</v>
      </c>
      <c r="C636" s="4" t="s">
        <v>643</v>
      </c>
      <c r="D636" s="5">
        <v>0</v>
      </c>
      <c r="E636" s="5" t="s">
        <v>102</v>
      </c>
      <c r="F636" s="5">
        <v>0</v>
      </c>
      <c r="G636" s="5" t="s">
        <v>102</v>
      </c>
      <c r="H636" s="5">
        <v>0</v>
      </c>
    </row>
    <row r="637" customHeight="1" spans="1:8">
      <c r="A637" s="4" t="str">
        <f t="shared" ref="A637:A653" si="11">"2023003"</f>
        <v>2023003</v>
      </c>
      <c r="B637" s="4" t="str">
        <f>"13866322210"</f>
        <v>13866322210</v>
      </c>
      <c r="C637" s="4" t="s">
        <v>644</v>
      </c>
      <c r="D637" s="5">
        <v>0</v>
      </c>
      <c r="E637" s="5" t="s">
        <v>102</v>
      </c>
      <c r="F637" s="5">
        <v>0</v>
      </c>
      <c r="G637" s="5" t="s">
        <v>102</v>
      </c>
      <c r="H637" s="5">
        <v>0</v>
      </c>
    </row>
    <row r="638" customHeight="1" spans="1:8">
      <c r="A638" s="4" t="str">
        <f t="shared" si="11"/>
        <v>2023003</v>
      </c>
      <c r="B638" s="4" t="str">
        <f>"15755490329"</f>
        <v>15755490329</v>
      </c>
      <c r="C638" s="4" t="s">
        <v>645</v>
      </c>
      <c r="D638" s="5">
        <v>0</v>
      </c>
      <c r="E638" s="5" t="s">
        <v>102</v>
      </c>
      <c r="F638" s="5">
        <v>0</v>
      </c>
      <c r="G638" s="5" t="s">
        <v>102</v>
      </c>
      <c r="H638" s="5">
        <v>0</v>
      </c>
    </row>
    <row r="639" customHeight="1" spans="1:8">
      <c r="A639" s="4" t="str">
        <f t="shared" si="11"/>
        <v>2023003</v>
      </c>
      <c r="B639" s="4" t="str">
        <f>"13275769790"</f>
        <v>13275769790</v>
      </c>
      <c r="C639" s="4" t="s">
        <v>646</v>
      </c>
      <c r="D639" s="5">
        <v>0</v>
      </c>
      <c r="E639" s="5" t="s">
        <v>102</v>
      </c>
      <c r="F639" s="5">
        <v>0</v>
      </c>
      <c r="G639" s="5" t="s">
        <v>102</v>
      </c>
      <c r="H639" s="5">
        <v>0</v>
      </c>
    </row>
    <row r="640" customHeight="1" spans="1:8">
      <c r="A640" s="4" t="str">
        <f t="shared" si="11"/>
        <v>2023003</v>
      </c>
      <c r="B640" s="4" t="str">
        <f>"18119535506"</f>
        <v>18119535506</v>
      </c>
      <c r="C640" s="4" t="s">
        <v>647</v>
      </c>
      <c r="D640" s="5">
        <v>0</v>
      </c>
      <c r="E640" s="5" t="s">
        <v>102</v>
      </c>
      <c r="F640" s="5">
        <v>0</v>
      </c>
      <c r="G640" s="5" t="s">
        <v>102</v>
      </c>
      <c r="H640" s="5">
        <v>0</v>
      </c>
    </row>
    <row r="641" customHeight="1" spans="1:8">
      <c r="A641" s="4" t="str">
        <f t="shared" si="11"/>
        <v>2023003</v>
      </c>
      <c r="B641" s="4" t="str">
        <f>"15955457351"</f>
        <v>15955457351</v>
      </c>
      <c r="C641" s="4" t="s">
        <v>648</v>
      </c>
      <c r="D641" s="5">
        <v>0</v>
      </c>
      <c r="E641" s="5" t="s">
        <v>102</v>
      </c>
      <c r="F641" s="5">
        <v>0</v>
      </c>
      <c r="G641" s="5" t="s">
        <v>102</v>
      </c>
      <c r="H641" s="5">
        <v>0</v>
      </c>
    </row>
    <row r="642" customHeight="1" spans="1:8">
      <c r="A642" s="4" t="str">
        <f t="shared" si="11"/>
        <v>2023003</v>
      </c>
      <c r="B642" s="4" t="str">
        <f>"18225695236"</f>
        <v>18225695236</v>
      </c>
      <c r="C642" s="4" t="s">
        <v>649</v>
      </c>
      <c r="D642" s="5">
        <v>0</v>
      </c>
      <c r="E642" s="5" t="s">
        <v>102</v>
      </c>
      <c r="F642" s="5">
        <v>0</v>
      </c>
      <c r="G642" s="5" t="s">
        <v>102</v>
      </c>
      <c r="H642" s="5">
        <v>0</v>
      </c>
    </row>
    <row r="643" customHeight="1" spans="1:8">
      <c r="A643" s="4" t="str">
        <f t="shared" si="11"/>
        <v>2023003</v>
      </c>
      <c r="B643" s="4" t="str">
        <f>"15255424720"</f>
        <v>15255424720</v>
      </c>
      <c r="C643" s="4" t="s">
        <v>650</v>
      </c>
      <c r="D643" s="5">
        <v>0</v>
      </c>
      <c r="E643" s="5" t="s">
        <v>102</v>
      </c>
      <c r="F643" s="5">
        <v>0</v>
      </c>
      <c r="G643" s="5" t="s">
        <v>102</v>
      </c>
      <c r="H643" s="5">
        <v>0</v>
      </c>
    </row>
    <row r="644" customHeight="1" spans="1:8">
      <c r="A644" s="4" t="str">
        <f t="shared" si="11"/>
        <v>2023003</v>
      </c>
      <c r="B644" s="4" t="str">
        <f>"13033077351"</f>
        <v>13033077351</v>
      </c>
      <c r="C644" s="4" t="s">
        <v>651</v>
      </c>
      <c r="D644" s="5">
        <v>0</v>
      </c>
      <c r="E644" s="5" t="s">
        <v>102</v>
      </c>
      <c r="F644" s="5">
        <v>0</v>
      </c>
      <c r="G644" s="5" t="s">
        <v>102</v>
      </c>
      <c r="H644" s="5">
        <v>0</v>
      </c>
    </row>
    <row r="645" customHeight="1" spans="1:8">
      <c r="A645" s="4" t="str">
        <f t="shared" si="11"/>
        <v>2023003</v>
      </c>
      <c r="B645" s="4" t="str">
        <f>"17364305516"</f>
        <v>17364305516</v>
      </c>
      <c r="C645" s="4" t="s">
        <v>652</v>
      </c>
      <c r="D645" s="5">
        <v>0</v>
      </c>
      <c r="E645" s="5" t="s">
        <v>102</v>
      </c>
      <c r="F645" s="5">
        <v>0</v>
      </c>
      <c r="G645" s="5" t="s">
        <v>102</v>
      </c>
      <c r="H645" s="5">
        <v>0</v>
      </c>
    </row>
    <row r="646" customHeight="1" spans="1:8">
      <c r="A646" s="4" t="str">
        <f t="shared" si="11"/>
        <v>2023003</v>
      </c>
      <c r="B646" s="4" t="str">
        <f>"15205542799"</f>
        <v>15205542799</v>
      </c>
      <c r="C646" s="4" t="s">
        <v>653</v>
      </c>
      <c r="D646" s="5">
        <v>0</v>
      </c>
      <c r="E646" s="5" t="s">
        <v>102</v>
      </c>
      <c r="F646" s="5">
        <v>0</v>
      </c>
      <c r="G646" s="5" t="s">
        <v>102</v>
      </c>
      <c r="H646" s="5">
        <v>0</v>
      </c>
    </row>
    <row r="647" customHeight="1" spans="1:8">
      <c r="A647" s="4" t="str">
        <f t="shared" si="11"/>
        <v>2023003</v>
      </c>
      <c r="B647" s="4" t="str">
        <f>"19156168623"</f>
        <v>19156168623</v>
      </c>
      <c r="C647" s="4" t="s">
        <v>654</v>
      </c>
      <c r="D647" s="5">
        <v>0</v>
      </c>
      <c r="E647" s="5" t="s">
        <v>102</v>
      </c>
      <c r="F647" s="5">
        <v>0</v>
      </c>
      <c r="G647" s="5" t="s">
        <v>102</v>
      </c>
      <c r="H647" s="5">
        <v>0</v>
      </c>
    </row>
    <row r="648" customHeight="1" spans="1:8">
      <c r="A648" s="4" t="str">
        <f t="shared" si="11"/>
        <v>2023003</v>
      </c>
      <c r="B648" s="4" t="str">
        <f>"19955418796"</f>
        <v>19955418796</v>
      </c>
      <c r="C648" s="4" t="s">
        <v>655</v>
      </c>
      <c r="D648" s="5">
        <v>0</v>
      </c>
      <c r="E648" s="5" t="s">
        <v>102</v>
      </c>
      <c r="F648" s="5">
        <v>0</v>
      </c>
      <c r="G648" s="5" t="s">
        <v>102</v>
      </c>
      <c r="H648" s="5">
        <v>0</v>
      </c>
    </row>
    <row r="649" customHeight="1" spans="1:8">
      <c r="A649" s="4" t="str">
        <f t="shared" si="11"/>
        <v>2023003</v>
      </c>
      <c r="B649" s="4" t="str">
        <f>"18154000818"</f>
        <v>18154000818</v>
      </c>
      <c r="C649" s="4" t="s">
        <v>656</v>
      </c>
      <c r="D649" s="5">
        <v>0</v>
      </c>
      <c r="E649" s="5" t="s">
        <v>102</v>
      </c>
      <c r="F649" s="5">
        <v>0</v>
      </c>
      <c r="G649" s="5" t="s">
        <v>102</v>
      </c>
      <c r="H649" s="5">
        <v>0</v>
      </c>
    </row>
    <row r="650" customHeight="1" spans="1:8">
      <c r="A650" s="4" t="str">
        <f t="shared" si="11"/>
        <v>2023003</v>
      </c>
      <c r="B650" s="4" t="str">
        <f>"13955417319"</f>
        <v>13955417319</v>
      </c>
      <c r="C650" s="4" t="s">
        <v>657</v>
      </c>
      <c r="D650" s="5">
        <v>0</v>
      </c>
      <c r="E650" s="5" t="s">
        <v>102</v>
      </c>
      <c r="F650" s="5">
        <v>0</v>
      </c>
      <c r="G650" s="5" t="s">
        <v>102</v>
      </c>
      <c r="H650" s="5">
        <v>0</v>
      </c>
    </row>
    <row r="651" customHeight="1" spans="1:8">
      <c r="A651" s="4" t="str">
        <f t="shared" si="11"/>
        <v>2023003</v>
      </c>
      <c r="B651" s="4" t="str">
        <f>"15155433264"</f>
        <v>15155433264</v>
      </c>
      <c r="C651" s="4" t="s">
        <v>658</v>
      </c>
      <c r="D651" s="5">
        <v>0</v>
      </c>
      <c r="E651" s="5" t="s">
        <v>102</v>
      </c>
      <c r="F651" s="5">
        <v>0</v>
      </c>
      <c r="G651" s="5" t="s">
        <v>102</v>
      </c>
      <c r="H651" s="5">
        <v>0</v>
      </c>
    </row>
    <row r="652" customHeight="1" spans="1:8">
      <c r="A652" s="4" t="str">
        <f t="shared" si="11"/>
        <v>2023003</v>
      </c>
      <c r="B652" s="4" t="str">
        <f>"18846020092"</f>
        <v>18846020092</v>
      </c>
      <c r="C652" s="4" t="s">
        <v>659</v>
      </c>
      <c r="D652" s="5">
        <v>0</v>
      </c>
      <c r="E652" s="5" t="s">
        <v>102</v>
      </c>
      <c r="F652" s="5">
        <v>0</v>
      </c>
      <c r="G652" s="5" t="s">
        <v>102</v>
      </c>
      <c r="H652" s="5">
        <v>0</v>
      </c>
    </row>
    <row r="653" customHeight="1" spans="1:8">
      <c r="A653" s="4" t="str">
        <f t="shared" si="11"/>
        <v>2023003</v>
      </c>
      <c r="B653" s="4" t="str">
        <f>"19966444592"</f>
        <v>19966444592</v>
      </c>
      <c r="C653" s="4" t="s">
        <v>660</v>
      </c>
      <c r="D653" s="5">
        <v>0</v>
      </c>
      <c r="E653" s="5" t="s">
        <v>102</v>
      </c>
      <c r="F653" s="5">
        <v>0</v>
      </c>
      <c r="G653" s="5" t="s">
        <v>102</v>
      </c>
      <c r="H653" s="5">
        <v>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2023-03-30T03:02:00Z</dcterms:created>
  <dcterms:modified xsi:type="dcterms:W3CDTF">2023-03-31T00:17:02Z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E775CA691B9F4A7B8BD32CD9070A6AAE</vt:lpwstr>
  </property>
  <property fmtid="{D5CDD505-2E9C-101B-9397-08002B2CF9AE}" pid="3" name="KSOProductBuildVer">
    <vt:lpwstr>2052-11.1.0.13703</vt:lpwstr>
  </property>
</Properties>
</file>